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home\รายงาน 12 ตารางMay\"/>
    </mc:Choice>
  </mc:AlternateContent>
  <xr:revisionPtr revIDLastSave="0" documentId="13_ncr:1_{18C4B6AE-34D9-4F16-8D53-10B072886AD8}" xr6:coauthVersionLast="47" xr6:coauthVersionMax="47" xr10:uidLastSave="{00000000-0000-0000-0000-000000000000}"/>
  <bookViews>
    <workbookView xWindow="-120" yWindow="-120" windowWidth="29040" windowHeight="15840" tabRatio="627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externalReferences>
    <externalReference r:id="rId10"/>
  </externalReferences>
  <definedNames>
    <definedName name="\D">#REF!</definedName>
    <definedName name="\I">#REF!</definedName>
    <definedName name="\R">#REF!</definedName>
    <definedName name="_Key1" hidden="1">[1]Table25!#REF!</definedName>
    <definedName name="_Order1" hidden="1">0</definedName>
    <definedName name="_Sort" hidden="1">[1]Table25!#REF!</definedName>
    <definedName name="A" hidden="1">[1]Table25!#REF!</definedName>
    <definedName name="DDD" hidden="1">[1]Table25!#REF!</definedName>
    <definedName name="j">#REF!</definedName>
    <definedName name="NEW" hidden="1">[1]Table25!#REF!</definedName>
    <definedName name="_xlnm.Print_Area" localSheetId="1">Lcc_BKK!$B$2:$I$79,Lcc_BKK!$L$2:$W$235</definedName>
    <definedName name="_xlnm.Print_Area" localSheetId="0">'Lcc_BKK+DMK'!$B$2:$I$79,'Lcc_BKK+DMK'!$L$2:$W$235</definedName>
    <definedName name="_xlnm.Print_Area" localSheetId="7">Lcc_CEI!$B$2:$I$82,Lcc_CEI!$L$2:$W$244</definedName>
    <definedName name="_xlnm.Print_Area" localSheetId="3">Lcc_CNX!$B$2:$I$79,Lcc_CNX!$L$2:$W$235</definedName>
    <definedName name="_xlnm.Print_Area" localSheetId="2">Lcc_DMK!$B$2:$I$79,Lcc_DMK!$L$2:$W$235</definedName>
    <definedName name="_xlnm.Print_Area" localSheetId="5">Lcc_HDY!$B$2:$I$79,Lcc_HDY!$L$2:$W$235</definedName>
    <definedName name="_xlnm.Print_Area" localSheetId="6">Lcc_HKT!$B$2:$I$79,Lcc_HKT!$L$2:$W$235</definedName>
    <definedName name="_xlnm.Print_Area" localSheetId="8">Lcc_TOTAL!$B$2:$I$79,Lcc_TOTAL!$L$2:$W$235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3" l="1"/>
  <c r="A24" i="13"/>
  <c r="A25" i="13"/>
  <c r="A26" i="13"/>
  <c r="R145" i="16" l="1"/>
  <c r="R120" i="16"/>
  <c r="R94" i="16"/>
  <c r="T101" i="14"/>
  <c r="M128" i="1" l="1"/>
  <c r="M128" i="13"/>
  <c r="M128" i="14"/>
  <c r="M128" i="15"/>
  <c r="M128" i="16"/>
  <c r="M128" i="17"/>
  <c r="M102" i="1"/>
  <c r="M102" i="13"/>
  <c r="M102" i="14"/>
  <c r="M102" i="15"/>
  <c r="M102" i="16"/>
  <c r="M102" i="17"/>
  <c r="M50" i="1"/>
  <c r="M50" i="13"/>
  <c r="M50" i="14"/>
  <c r="M50" i="15"/>
  <c r="M50" i="16"/>
  <c r="M50" i="17"/>
  <c r="C50" i="1"/>
  <c r="C50" i="13"/>
  <c r="C50" i="14"/>
  <c r="C50" i="15"/>
  <c r="C50" i="16"/>
  <c r="C50" i="17"/>
  <c r="M24" i="1"/>
  <c r="M24" i="13"/>
  <c r="M24" i="14"/>
  <c r="M24" i="15"/>
  <c r="M24" i="16"/>
  <c r="M24" i="17"/>
  <c r="C24" i="1"/>
  <c r="C24" i="13"/>
  <c r="C24" i="14"/>
  <c r="C24" i="15"/>
  <c r="C24" i="16"/>
  <c r="C24" i="17"/>
  <c r="T204" i="16"/>
  <c r="V204" i="16" s="1"/>
  <c r="T203" i="16"/>
  <c r="V203" i="16" s="1"/>
  <c r="T178" i="16"/>
  <c r="V178" i="16" s="1"/>
  <c r="T177" i="16"/>
  <c r="V177" i="16" s="1"/>
  <c r="T126" i="16"/>
  <c r="V126" i="16" s="1"/>
  <c r="T125" i="16"/>
  <c r="V125" i="16" s="1"/>
  <c r="T100" i="16"/>
  <c r="V100" i="16" s="1"/>
  <c r="T99" i="16"/>
  <c r="V99" i="16" s="1"/>
  <c r="T48" i="16"/>
  <c r="V48" i="16" s="1"/>
  <c r="T47" i="16"/>
  <c r="V47" i="16" s="1"/>
  <c r="T22" i="16"/>
  <c r="V22" i="16" s="1"/>
  <c r="T21" i="16"/>
  <c r="V21" i="16" s="1"/>
  <c r="U24" i="1"/>
  <c r="T99" i="13" l="1"/>
  <c r="U202" i="1"/>
  <c r="S202" i="1"/>
  <c r="R202" i="1"/>
  <c r="P202" i="1"/>
  <c r="N202" i="1"/>
  <c r="M202" i="1"/>
  <c r="U202" i="13"/>
  <c r="S202" i="13"/>
  <c r="R202" i="13"/>
  <c r="P202" i="13"/>
  <c r="N202" i="13"/>
  <c r="M202" i="13"/>
  <c r="U202" i="14"/>
  <c r="S202" i="14"/>
  <c r="R202" i="14"/>
  <c r="P202" i="14"/>
  <c r="N202" i="14"/>
  <c r="M202" i="14"/>
  <c r="U202" i="15"/>
  <c r="S202" i="15"/>
  <c r="R202" i="15"/>
  <c r="P202" i="15"/>
  <c r="N202" i="15"/>
  <c r="M202" i="15"/>
  <c r="U202" i="16"/>
  <c r="S202" i="16"/>
  <c r="R202" i="16"/>
  <c r="P202" i="16"/>
  <c r="N202" i="16"/>
  <c r="M202" i="16"/>
  <c r="U202" i="17"/>
  <c r="S202" i="17"/>
  <c r="R202" i="17"/>
  <c r="P202" i="17"/>
  <c r="N202" i="17"/>
  <c r="M202" i="17"/>
  <c r="U176" i="1"/>
  <c r="S176" i="1"/>
  <c r="R176" i="1"/>
  <c r="P176" i="1"/>
  <c r="N176" i="1"/>
  <c r="U176" i="13"/>
  <c r="S176" i="13"/>
  <c r="R176" i="13"/>
  <c r="P176" i="13"/>
  <c r="N176" i="13"/>
  <c r="U176" i="14"/>
  <c r="S176" i="14"/>
  <c r="R176" i="14"/>
  <c r="P176" i="14"/>
  <c r="N176" i="14"/>
  <c r="U176" i="15"/>
  <c r="S176" i="15"/>
  <c r="R176" i="15"/>
  <c r="P176" i="15"/>
  <c r="N176" i="15"/>
  <c r="U176" i="16"/>
  <c r="S176" i="16"/>
  <c r="R176" i="16"/>
  <c r="P176" i="16"/>
  <c r="N176" i="16"/>
  <c r="U176" i="17"/>
  <c r="S176" i="17"/>
  <c r="R176" i="17"/>
  <c r="P176" i="17"/>
  <c r="N176" i="17"/>
  <c r="M176" i="1"/>
  <c r="M176" i="13"/>
  <c r="M176" i="14"/>
  <c r="M176" i="15"/>
  <c r="M176" i="16"/>
  <c r="M176" i="17"/>
  <c r="A150" i="1"/>
  <c r="A150" i="13"/>
  <c r="A150" i="14"/>
  <c r="A150" i="15"/>
  <c r="A150" i="17"/>
  <c r="A150" i="19"/>
  <c r="A150" i="20"/>
  <c r="U124" i="1"/>
  <c r="S124" i="1"/>
  <c r="R124" i="1"/>
  <c r="P124" i="1"/>
  <c r="N124" i="1"/>
  <c r="M124" i="1"/>
  <c r="A124" i="1"/>
  <c r="U124" i="13"/>
  <c r="S124" i="13"/>
  <c r="R124" i="13"/>
  <c r="P124" i="13"/>
  <c r="N124" i="13"/>
  <c r="M124" i="13"/>
  <c r="A124" i="13"/>
  <c r="U124" i="14"/>
  <c r="S124" i="14"/>
  <c r="R124" i="14"/>
  <c r="P124" i="14"/>
  <c r="N124" i="14"/>
  <c r="M124" i="14"/>
  <c r="A124" i="14"/>
  <c r="U124" i="15"/>
  <c r="S124" i="15"/>
  <c r="R124" i="15"/>
  <c r="P124" i="15"/>
  <c r="N124" i="15"/>
  <c r="M124" i="15"/>
  <c r="A124" i="15"/>
  <c r="U124" i="16"/>
  <c r="S124" i="16"/>
  <c r="R124" i="16"/>
  <c r="P124" i="16"/>
  <c r="N124" i="16"/>
  <c r="M124" i="16"/>
  <c r="U124" i="17"/>
  <c r="S124" i="17"/>
  <c r="R124" i="17"/>
  <c r="P124" i="17"/>
  <c r="N124" i="17"/>
  <c r="M124" i="17"/>
  <c r="A124" i="17"/>
  <c r="A124" i="19"/>
  <c r="A124" i="20"/>
  <c r="M98" i="1"/>
  <c r="M98" i="13"/>
  <c r="M98" i="14"/>
  <c r="M98" i="15"/>
  <c r="M98" i="16"/>
  <c r="M98" i="17"/>
  <c r="U98" i="1"/>
  <c r="S98" i="1"/>
  <c r="R98" i="1"/>
  <c r="P98" i="1"/>
  <c r="N98" i="1"/>
  <c r="U98" i="13"/>
  <c r="S98" i="13"/>
  <c r="R98" i="13"/>
  <c r="P98" i="13"/>
  <c r="N98" i="13"/>
  <c r="U98" i="14"/>
  <c r="S98" i="14"/>
  <c r="R98" i="14"/>
  <c r="P98" i="14"/>
  <c r="N98" i="14"/>
  <c r="U98" i="15"/>
  <c r="S98" i="15"/>
  <c r="R98" i="15"/>
  <c r="P98" i="15"/>
  <c r="N98" i="15"/>
  <c r="U98" i="16"/>
  <c r="S98" i="16"/>
  <c r="R98" i="16"/>
  <c r="P98" i="16"/>
  <c r="N98" i="16"/>
  <c r="U98" i="17"/>
  <c r="S98" i="17"/>
  <c r="R98" i="17"/>
  <c r="P98" i="17"/>
  <c r="N98" i="17"/>
  <c r="U46" i="1"/>
  <c r="S46" i="1"/>
  <c r="R46" i="1"/>
  <c r="P46" i="1"/>
  <c r="N46" i="1"/>
  <c r="M46" i="1"/>
  <c r="G46" i="1"/>
  <c r="F46" i="1"/>
  <c r="D46" i="1"/>
  <c r="C46" i="1"/>
  <c r="U46" i="13"/>
  <c r="S46" i="13"/>
  <c r="R46" i="13"/>
  <c r="P46" i="13"/>
  <c r="N46" i="13"/>
  <c r="M46" i="13"/>
  <c r="G46" i="13"/>
  <c r="F46" i="13"/>
  <c r="D46" i="13"/>
  <c r="C46" i="13"/>
  <c r="U46" i="14"/>
  <c r="S46" i="14"/>
  <c r="R46" i="14"/>
  <c r="P46" i="14"/>
  <c r="N46" i="14"/>
  <c r="M46" i="14"/>
  <c r="G46" i="14"/>
  <c r="F46" i="14"/>
  <c r="D46" i="14"/>
  <c r="C46" i="14"/>
  <c r="U46" i="15"/>
  <c r="S46" i="15"/>
  <c r="R46" i="15"/>
  <c r="P46" i="15"/>
  <c r="N46" i="15"/>
  <c r="M46" i="15"/>
  <c r="G46" i="15"/>
  <c r="F46" i="15"/>
  <c r="D46" i="15"/>
  <c r="C46" i="15"/>
  <c r="U46" i="16"/>
  <c r="S46" i="16"/>
  <c r="R46" i="16"/>
  <c r="P46" i="16"/>
  <c r="N46" i="16"/>
  <c r="M46" i="16"/>
  <c r="G46" i="16"/>
  <c r="F46" i="16"/>
  <c r="D46" i="16"/>
  <c r="C46" i="16"/>
  <c r="U46" i="17"/>
  <c r="S46" i="17"/>
  <c r="R46" i="17"/>
  <c r="P46" i="17"/>
  <c r="N46" i="17"/>
  <c r="M46" i="17"/>
  <c r="G46" i="17"/>
  <c r="F46" i="17"/>
  <c r="D46" i="17"/>
  <c r="C46" i="17"/>
  <c r="U20" i="1"/>
  <c r="S20" i="1"/>
  <c r="R20" i="1"/>
  <c r="P20" i="1"/>
  <c r="N20" i="1"/>
  <c r="U20" i="13"/>
  <c r="S20" i="13"/>
  <c r="R20" i="13"/>
  <c r="P20" i="13"/>
  <c r="N20" i="13"/>
  <c r="U20" i="14"/>
  <c r="S20" i="14"/>
  <c r="R20" i="14"/>
  <c r="P20" i="14"/>
  <c r="N20" i="14"/>
  <c r="U20" i="15"/>
  <c r="S20" i="15"/>
  <c r="R20" i="15"/>
  <c r="P20" i="15"/>
  <c r="N20" i="15"/>
  <c r="U20" i="16"/>
  <c r="S20" i="16"/>
  <c r="R20" i="16"/>
  <c r="P20" i="16"/>
  <c r="N20" i="16"/>
  <c r="U20" i="17"/>
  <c r="S20" i="17"/>
  <c r="R20" i="17"/>
  <c r="P20" i="17"/>
  <c r="N20" i="17"/>
  <c r="G20" i="1"/>
  <c r="F20" i="1"/>
  <c r="D20" i="1"/>
  <c r="G20" i="13"/>
  <c r="F20" i="13"/>
  <c r="D20" i="13"/>
  <c r="G20" i="14"/>
  <c r="F20" i="14"/>
  <c r="D20" i="14"/>
  <c r="G20" i="15"/>
  <c r="F20" i="15"/>
  <c r="D20" i="15"/>
  <c r="G20" i="16"/>
  <c r="F20" i="16"/>
  <c r="D20" i="16"/>
  <c r="G20" i="17"/>
  <c r="F20" i="17"/>
  <c r="D20" i="17"/>
  <c r="A46" i="1" l="1"/>
  <c r="A46" i="13"/>
  <c r="A46" i="15"/>
  <c r="A46" i="14"/>
  <c r="A46" i="17"/>
  <c r="U96" i="19"/>
  <c r="U44" i="19"/>
  <c r="U18" i="19"/>
  <c r="U200" i="20"/>
  <c r="U200" i="19" s="1"/>
  <c r="S200" i="20"/>
  <c r="S200" i="19" s="1"/>
  <c r="R200" i="20"/>
  <c r="R200" i="19" s="1"/>
  <c r="U174" i="20"/>
  <c r="U174" i="19" s="1"/>
  <c r="S174" i="20"/>
  <c r="S174" i="19" s="1"/>
  <c r="R174" i="20"/>
  <c r="R174" i="19" s="1"/>
  <c r="U122" i="20"/>
  <c r="U122" i="19" s="1"/>
  <c r="S122" i="20"/>
  <c r="S122" i="19" s="1"/>
  <c r="R122" i="20"/>
  <c r="R122" i="19" s="1"/>
  <c r="S96" i="20"/>
  <c r="S96" i="19" s="1"/>
  <c r="R96" i="20"/>
  <c r="U44" i="20"/>
  <c r="S44" i="20"/>
  <c r="S44" i="19" s="1"/>
  <c r="R44" i="20"/>
  <c r="R44" i="19" s="1"/>
  <c r="U18" i="20"/>
  <c r="S18" i="20"/>
  <c r="R18" i="20"/>
  <c r="G44" i="20"/>
  <c r="F44" i="20"/>
  <c r="G18" i="20"/>
  <c r="G18" i="19" s="1"/>
  <c r="F18" i="20"/>
  <c r="F18" i="19" s="1"/>
  <c r="H18" i="19" l="1"/>
  <c r="R18" i="19"/>
  <c r="R96" i="19"/>
  <c r="S18" i="19"/>
  <c r="F44" i="19"/>
  <c r="G44" i="19"/>
  <c r="S63" i="13"/>
  <c r="R63" i="13"/>
  <c r="S62" i="13"/>
  <c r="R62" i="13"/>
  <c r="S61" i="13"/>
  <c r="R61" i="13"/>
  <c r="N63" i="13"/>
  <c r="M63" i="13"/>
  <c r="N62" i="13"/>
  <c r="M62" i="13"/>
  <c r="N61" i="13"/>
  <c r="M61" i="13"/>
  <c r="T115" i="13" l="1"/>
  <c r="V115" i="13" s="1"/>
  <c r="O115" i="13"/>
  <c r="Q115" i="13" s="1"/>
  <c r="T114" i="13"/>
  <c r="V114" i="13" s="1"/>
  <c r="O114" i="13"/>
  <c r="Q114" i="13" s="1"/>
  <c r="T113" i="13"/>
  <c r="V113" i="13" s="1"/>
  <c r="O113" i="13"/>
  <c r="Q113" i="13" s="1"/>
  <c r="T89" i="13"/>
  <c r="V89" i="13" s="1"/>
  <c r="O89" i="13"/>
  <c r="Q89" i="13" s="1"/>
  <c r="T88" i="13"/>
  <c r="V88" i="13" s="1"/>
  <c r="O88" i="13"/>
  <c r="Q88" i="13" s="1"/>
  <c r="T87" i="13"/>
  <c r="V87" i="13" s="1"/>
  <c r="O87" i="13"/>
  <c r="Q87" i="13" s="1"/>
  <c r="W115" i="13" l="1"/>
  <c r="W113" i="13"/>
  <c r="W114" i="13"/>
  <c r="C38" i="14" l="1"/>
  <c r="T193" i="17"/>
  <c r="V193" i="17" s="1"/>
  <c r="T192" i="17"/>
  <c r="V192" i="17" s="1"/>
  <c r="T191" i="17"/>
  <c r="V191" i="17" s="1"/>
  <c r="T167" i="17"/>
  <c r="V167" i="17" s="1"/>
  <c r="T166" i="17"/>
  <c r="V166" i="17" s="1"/>
  <c r="T165" i="17"/>
  <c r="V165" i="17" s="1"/>
  <c r="T115" i="17"/>
  <c r="V115" i="17" s="1"/>
  <c r="T114" i="17"/>
  <c r="V114" i="17" s="1"/>
  <c r="T113" i="17"/>
  <c r="V113" i="17" s="1"/>
  <c r="T89" i="17"/>
  <c r="V89" i="17" s="1"/>
  <c r="T88" i="17"/>
  <c r="V88" i="17" s="1"/>
  <c r="T87" i="17"/>
  <c r="V87" i="17" s="1"/>
  <c r="T37" i="17"/>
  <c r="V37" i="17" s="1"/>
  <c r="T36" i="17"/>
  <c r="V36" i="17" s="1"/>
  <c r="T35" i="17"/>
  <c r="V35" i="17" s="1"/>
  <c r="T11" i="17"/>
  <c r="V11" i="17" s="1"/>
  <c r="T10" i="17"/>
  <c r="V10" i="17" s="1"/>
  <c r="T9" i="17"/>
  <c r="V9" i="17" s="1"/>
  <c r="T193" i="16"/>
  <c r="T192" i="16"/>
  <c r="T191" i="16"/>
  <c r="T167" i="16"/>
  <c r="T166" i="16"/>
  <c r="T165" i="16"/>
  <c r="T115" i="16"/>
  <c r="T114" i="16"/>
  <c r="T113" i="16"/>
  <c r="O101" i="16"/>
  <c r="O100" i="16"/>
  <c r="O99" i="16"/>
  <c r="O97" i="16"/>
  <c r="O96" i="16"/>
  <c r="O95" i="16"/>
  <c r="P94" i="16"/>
  <c r="N94" i="16"/>
  <c r="M94" i="16"/>
  <c r="M103" i="16" s="1"/>
  <c r="O93" i="16"/>
  <c r="O92" i="16"/>
  <c r="O91" i="16"/>
  <c r="T89" i="16"/>
  <c r="T88" i="16"/>
  <c r="T87" i="16"/>
  <c r="T37" i="16"/>
  <c r="V37" i="16" s="1"/>
  <c r="T36" i="16"/>
  <c r="V36" i="16" s="1"/>
  <c r="T35" i="16"/>
  <c r="V35" i="16" s="1"/>
  <c r="T11" i="16"/>
  <c r="V11" i="16" s="1"/>
  <c r="T10" i="16"/>
  <c r="V10" i="16" s="1"/>
  <c r="T9" i="16"/>
  <c r="V9" i="16" s="1"/>
  <c r="O98" i="16" l="1"/>
  <c r="O94" i="16"/>
  <c r="T193" i="15"/>
  <c r="T192" i="15"/>
  <c r="T191" i="15"/>
  <c r="T167" i="15"/>
  <c r="T166" i="15"/>
  <c r="T165" i="15"/>
  <c r="T115" i="15"/>
  <c r="T114" i="15"/>
  <c r="T113" i="15"/>
  <c r="T89" i="15"/>
  <c r="T88" i="15"/>
  <c r="T87" i="15"/>
  <c r="T37" i="15"/>
  <c r="V37" i="15" s="1"/>
  <c r="T36" i="15"/>
  <c r="V36" i="15" s="1"/>
  <c r="T35" i="15"/>
  <c r="V35" i="15" s="1"/>
  <c r="T11" i="15"/>
  <c r="V11" i="15" s="1"/>
  <c r="T10" i="15"/>
  <c r="V10" i="15" s="1"/>
  <c r="T9" i="15"/>
  <c r="V9" i="15" s="1"/>
  <c r="T193" i="14"/>
  <c r="T192" i="14"/>
  <c r="T191" i="14"/>
  <c r="T167" i="14"/>
  <c r="T166" i="14"/>
  <c r="T165" i="14"/>
  <c r="T115" i="14"/>
  <c r="T114" i="14"/>
  <c r="T113" i="14"/>
  <c r="T89" i="14"/>
  <c r="T88" i="14"/>
  <c r="T87" i="14"/>
  <c r="T37" i="14"/>
  <c r="V37" i="14" s="1"/>
  <c r="T36" i="14"/>
  <c r="V36" i="14" s="1"/>
  <c r="T35" i="14"/>
  <c r="V35" i="14" s="1"/>
  <c r="T11" i="14"/>
  <c r="V11" i="14" s="1"/>
  <c r="T10" i="14"/>
  <c r="V10" i="14" s="1"/>
  <c r="T9" i="14"/>
  <c r="V9" i="14" s="1"/>
  <c r="T193" i="13"/>
  <c r="T192" i="13"/>
  <c r="T191" i="13"/>
  <c r="T167" i="13"/>
  <c r="T166" i="13"/>
  <c r="T165" i="13"/>
  <c r="T37" i="13"/>
  <c r="T36" i="13"/>
  <c r="T35" i="13"/>
  <c r="T11" i="13"/>
  <c r="T10" i="13"/>
  <c r="T9" i="13"/>
  <c r="T193" i="1"/>
  <c r="T192" i="1"/>
  <c r="T191" i="1"/>
  <c r="T167" i="1"/>
  <c r="T166" i="1"/>
  <c r="T165" i="1"/>
  <c r="T115" i="1"/>
  <c r="T114" i="1"/>
  <c r="T113" i="1"/>
  <c r="T89" i="1"/>
  <c r="T88" i="1"/>
  <c r="T87" i="1"/>
  <c r="T37" i="1"/>
  <c r="T36" i="1"/>
  <c r="T35" i="1"/>
  <c r="T11" i="1"/>
  <c r="T10" i="1"/>
  <c r="T9" i="1"/>
  <c r="P231" i="1" l="1"/>
  <c r="N231" i="1"/>
  <c r="M231" i="1"/>
  <c r="P230" i="1"/>
  <c r="N230" i="1"/>
  <c r="M230" i="1"/>
  <c r="P229" i="1"/>
  <c r="N229" i="1"/>
  <c r="M229" i="1"/>
  <c r="P227" i="1"/>
  <c r="N227" i="1"/>
  <c r="M227" i="1"/>
  <c r="P226" i="1"/>
  <c r="N226" i="1"/>
  <c r="M226" i="1"/>
  <c r="P225" i="1"/>
  <c r="N225" i="1"/>
  <c r="M225" i="1"/>
  <c r="P223" i="1"/>
  <c r="N223" i="1"/>
  <c r="M223" i="1"/>
  <c r="P222" i="1"/>
  <c r="N222" i="1"/>
  <c r="M222" i="1"/>
  <c r="P221" i="1"/>
  <c r="N221" i="1"/>
  <c r="M221" i="1"/>
  <c r="P219" i="1"/>
  <c r="N219" i="1"/>
  <c r="M219" i="1"/>
  <c r="P218" i="1"/>
  <c r="N218" i="1"/>
  <c r="M218" i="1"/>
  <c r="P217" i="1"/>
  <c r="N217" i="1"/>
  <c r="M217" i="1"/>
  <c r="P206" i="1"/>
  <c r="N206" i="1"/>
  <c r="M206" i="1"/>
  <c r="O205" i="1"/>
  <c r="Q205" i="1" s="1"/>
  <c r="O204" i="1"/>
  <c r="Q204" i="1" s="1"/>
  <c r="O203" i="1"/>
  <c r="Q203" i="1" s="1"/>
  <c r="O201" i="1"/>
  <c r="Q201" i="1" s="1"/>
  <c r="O200" i="1"/>
  <c r="Q200" i="1" s="1"/>
  <c r="O199" i="1"/>
  <c r="P198" i="1"/>
  <c r="N198" i="1"/>
  <c r="M198" i="1"/>
  <c r="O197" i="1"/>
  <c r="Q197" i="1" s="1"/>
  <c r="O196" i="1"/>
  <c r="Q196" i="1" s="1"/>
  <c r="O195" i="1"/>
  <c r="P194" i="1"/>
  <c r="N194" i="1"/>
  <c r="M194" i="1"/>
  <c r="O193" i="1"/>
  <c r="Q193" i="1" s="1"/>
  <c r="O192" i="1"/>
  <c r="Q192" i="1" s="1"/>
  <c r="O191" i="1"/>
  <c r="P180" i="1"/>
  <c r="N180" i="1"/>
  <c r="M180" i="1"/>
  <c r="O179" i="1"/>
  <c r="Q179" i="1" s="1"/>
  <c r="O178" i="1"/>
  <c r="Q178" i="1" s="1"/>
  <c r="O177" i="1"/>
  <c r="Q177" i="1" s="1"/>
  <c r="O175" i="1"/>
  <c r="Q175" i="1" s="1"/>
  <c r="O174" i="1"/>
  <c r="Q174" i="1" s="1"/>
  <c r="O173" i="1"/>
  <c r="P172" i="1"/>
  <c r="N172" i="1"/>
  <c r="M172" i="1"/>
  <c r="O171" i="1"/>
  <c r="Q171" i="1" s="1"/>
  <c r="O170" i="1"/>
  <c r="Q170" i="1" s="1"/>
  <c r="O169" i="1"/>
  <c r="P168" i="1"/>
  <c r="N168" i="1"/>
  <c r="M168" i="1"/>
  <c r="O167" i="1"/>
  <c r="Q167" i="1" s="1"/>
  <c r="O166" i="1"/>
  <c r="Q166" i="1" s="1"/>
  <c r="O165" i="1"/>
  <c r="P153" i="1"/>
  <c r="N153" i="1"/>
  <c r="M153" i="1"/>
  <c r="P152" i="1"/>
  <c r="N152" i="1"/>
  <c r="M152" i="1"/>
  <c r="P151" i="1"/>
  <c r="N151" i="1"/>
  <c r="M151" i="1"/>
  <c r="P149" i="1"/>
  <c r="N149" i="1"/>
  <c r="M149" i="1"/>
  <c r="P148" i="1"/>
  <c r="N148" i="1"/>
  <c r="M148" i="1"/>
  <c r="P147" i="1"/>
  <c r="N147" i="1"/>
  <c r="M147" i="1"/>
  <c r="P145" i="1"/>
  <c r="N145" i="1"/>
  <c r="M145" i="1"/>
  <c r="P144" i="1"/>
  <c r="N144" i="1"/>
  <c r="M144" i="1"/>
  <c r="P143" i="1"/>
  <c r="N143" i="1"/>
  <c r="M143" i="1"/>
  <c r="P141" i="1"/>
  <c r="N141" i="1"/>
  <c r="M141" i="1"/>
  <c r="P140" i="1"/>
  <c r="N140" i="1"/>
  <c r="M140" i="1"/>
  <c r="P139" i="1"/>
  <c r="N139" i="1"/>
  <c r="M139" i="1"/>
  <c r="P128" i="1"/>
  <c r="N128" i="1"/>
  <c r="O127" i="1"/>
  <c r="O126" i="1"/>
  <c r="O125" i="1"/>
  <c r="O123" i="1"/>
  <c r="O122" i="1"/>
  <c r="O121" i="1"/>
  <c r="P120" i="1"/>
  <c r="N120" i="1"/>
  <c r="M120" i="1"/>
  <c r="M129" i="1" s="1"/>
  <c r="O119" i="1"/>
  <c r="O118" i="1"/>
  <c r="O117" i="1"/>
  <c r="P116" i="1"/>
  <c r="N116" i="1"/>
  <c r="M116" i="1"/>
  <c r="M130" i="1" s="1"/>
  <c r="O115" i="1"/>
  <c r="Q115" i="1" s="1"/>
  <c r="O114" i="1"/>
  <c r="Q114" i="1" s="1"/>
  <c r="O113" i="1"/>
  <c r="P102" i="1"/>
  <c r="N102" i="1"/>
  <c r="O101" i="1"/>
  <c r="Q101" i="1" s="1"/>
  <c r="O100" i="1"/>
  <c r="Q100" i="1" s="1"/>
  <c r="O99" i="1"/>
  <c r="O97" i="1"/>
  <c r="Q97" i="1" s="1"/>
  <c r="O96" i="1"/>
  <c r="O95" i="1"/>
  <c r="P94" i="1"/>
  <c r="N94" i="1"/>
  <c r="M94" i="1"/>
  <c r="M103" i="1" s="1"/>
  <c r="O93" i="1"/>
  <c r="O92" i="1"/>
  <c r="Q92" i="1" s="1"/>
  <c r="O91" i="1"/>
  <c r="P90" i="1"/>
  <c r="N90" i="1"/>
  <c r="M90" i="1"/>
  <c r="M104" i="1" s="1"/>
  <c r="O89" i="1"/>
  <c r="Q89" i="1" s="1"/>
  <c r="O88" i="1"/>
  <c r="Q88" i="1" s="1"/>
  <c r="O87" i="1"/>
  <c r="P75" i="1"/>
  <c r="N75" i="1"/>
  <c r="M75" i="1"/>
  <c r="P74" i="1"/>
  <c r="N74" i="1"/>
  <c r="M74" i="1"/>
  <c r="P73" i="1"/>
  <c r="N73" i="1"/>
  <c r="M73" i="1"/>
  <c r="M76" i="1" s="1"/>
  <c r="P71" i="1"/>
  <c r="N71" i="1"/>
  <c r="M71" i="1"/>
  <c r="P70" i="1"/>
  <c r="N70" i="1"/>
  <c r="M70" i="1"/>
  <c r="P69" i="1"/>
  <c r="N69" i="1"/>
  <c r="M69" i="1"/>
  <c r="P67" i="1"/>
  <c r="N67" i="1"/>
  <c r="M67" i="1"/>
  <c r="P66" i="1"/>
  <c r="N66" i="1"/>
  <c r="M66" i="1"/>
  <c r="P65" i="1"/>
  <c r="N65" i="1"/>
  <c r="M65" i="1"/>
  <c r="P63" i="1"/>
  <c r="N63" i="1"/>
  <c r="M63" i="1"/>
  <c r="P62" i="1"/>
  <c r="N62" i="1"/>
  <c r="M62" i="1"/>
  <c r="P61" i="1"/>
  <c r="N61" i="1"/>
  <c r="M61" i="1"/>
  <c r="P50" i="1"/>
  <c r="N50" i="1"/>
  <c r="O49" i="1"/>
  <c r="Q49" i="1" s="1"/>
  <c r="O48" i="1"/>
  <c r="Q48" i="1" s="1"/>
  <c r="O47" i="1"/>
  <c r="Q47" i="1" s="1"/>
  <c r="O45" i="1"/>
  <c r="Q45" i="1" s="1"/>
  <c r="O44" i="1"/>
  <c r="Q44" i="1" s="1"/>
  <c r="O43" i="1"/>
  <c r="P42" i="1"/>
  <c r="N42" i="1"/>
  <c r="M42" i="1"/>
  <c r="M51" i="1" s="1"/>
  <c r="O41" i="1"/>
  <c r="Q41" i="1" s="1"/>
  <c r="O40" i="1"/>
  <c r="Q40" i="1" s="1"/>
  <c r="O39" i="1"/>
  <c r="P38" i="1"/>
  <c r="N38" i="1"/>
  <c r="M38" i="1"/>
  <c r="M52" i="1" s="1"/>
  <c r="O37" i="1"/>
  <c r="Q37" i="1" s="1"/>
  <c r="O36" i="1"/>
  <c r="Q36" i="1" s="1"/>
  <c r="O35" i="1"/>
  <c r="P24" i="1"/>
  <c r="N24" i="1"/>
  <c r="O23" i="1"/>
  <c r="Q23" i="1" s="1"/>
  <c r="O22" i="1"/>
  <c r="Q22" i="1" s="1"/>
  <c r="O21" i="1"/>
  <c r="M20" i="1"/>
  <c r="O19" i="1"/>
  <c r="Q19" i="1" s="1"/>
  <c r="O18" i="1"/>
  <c r="Q18" i="1" s="1"/>
  <c r="O17" i="1"/>
  <c r="P16" i="1"/>
  <c r="N16" i="1"/>
  <c r="M16" i="1"/>
  <c r="M25" i="1" s="1"/>
  <c r="O15" i="1"/>
  <c r="Q15" i="1" s="1"/>
  <c r="O14" i="1"/>
  <c r="Q14" i="1" s="1"/>
  <c r="O13" i="1"/>
  <c r="P12" i="1"/>
  <c r="N12" i="1"/>
  <c r="M12" i="1"/>
  <c r="M26" i="1" s="1"/>
  <c r="O11" i="1"/>
  <c r="Q11" i="1" s="1"/>
  <c r="O10" i="1"/>
  <c r="Q10" i="1" s="1"/>
  <c r="O9" i="1"/>
  <c r="P231" i="13"/>
  <c r="N231" i="13"/>
  <c r="M231" i="13"/>
  <c r="P230" i="13"/>
  <c r="N230" i="13"/>
  <c r="M230" i="13"/>
  <c r="P229" i="13"/>
  <c r="N229" i="13"/>
  <c r="M229" i="13"/>
  <c r="P227" i="13"/>
  <c r="N227" i="13"/>
  <c r="M227" i="13"/>
  <c r="P226" i="13"/>
  <c r="N226" i="13"/>
  <c r="M226" i="13"/>
  <c r="P225" i="13"/>
  <c r="N225" i="13"/>
  <c r="M225" i="13"/>
  <c r="P223" i="13"/>
  <c r="N223" i="13"/>
  <c r="M223" i="13"/>
  <c r="P222" i="13"/>
  <c r="N222" i="13"/>
  <c r="M222" i="13"/>
  <c r="P221" i="13"/>
  <c r="N221" i="13"/>
  <c r="M221" i="13"/>
  <c r="P219" i="13"/>
  <c r="N219" i="13"/>
  <c r="M219" i="13"/>
  <c r="P218" i="13"/>
  <c r="N218" i="13"/>
  <c r="M218" i="13"/>
  <c r="P217" i="13"/>
  <c r="N217" i="13"/>
  <c r="M217" i="13"/>
  <c r="P206" i="13"/>
  <c r="N206" i="13"/>
  <c r="M206" i="13"/>
  <c r="O205" i="13"/>
  <c r="Q205" i="13" s="1"/>
  <c r="O204" i="13"/>
  <c r="Q204" i="13" s="1"/>
  <c r="O203" i="13"/>
  <c r="O201" i="13"/>
  <c r="Q201" i="13" s="1"/>
  <c r="O200" i="13"/>
  <c r="Q200" i="13" s="1"/>
  <c r="O199" i="13"/>
  <c r="P198" i="13"/>
  <c r="N198" i="13"/>
  <c r="M198" i="13"/>
  <c r="O197" i="13"/>
  <c r="Q197" i="13" s="1"/>
  <c r="O196" i="13"/>
  <c r="Q196" i="13" s="1"/>
  <c r="O195" i="13"/>
  <c r="P194" i="13"/>
  <c r="N194" i="13"/>
  <c r="M194" i="13"/>
  <c r="O193" i="13"/>
  <c r="Q193" i="13" s="1"/>
  <c r="O192" i="13"/>
  <c r="Q192" i="13" s="1"/>
  <c r="O191" i="13"/>
  <c r="P180" i="13"/>
  <c r="N180" i="13"/>
  <c r="M180" i="13"/>
  <c r="O179" i="13"/>
  <c r="Q179" i="13" s="1"/>
  <c r="O178" i="13"/>
  <c r="Q178" i="13" s="1"/>
  <c r="O177" i="13"/>
  <c r="O175" i="13"/>
  <c r="Q175" i="13" s="1"/>
  <c r="O174" i="13"/>
  <c r="Q174" i="13" s="1"/>
  <c r="O173" i="13"/>
  <c r="P172" i="13"/>
  <c r="N172" i="13"/>
  <c r="M172" i="13"/>
  <c r="O171" i="13"/>
  <c r="Q171" i="13" s="1"/>
  <c r="O170" i="13"/>
  <c r="Q170" i="13" s="1"/>
  <c r="O169" i="13"/>
  <c r="P168" i="13"/>
  <c r="N168" i="13"/>
  <c r="M168" i="13"/>
  <c r="O167" i="13"/>
  <c r="Q167" i="13" s="1"/>
  <c r="O166" i="13"/>
  <c r="Q166" i="13" s="1"/>
  <c r="O165" i="13"/>
  <c r="Q165" i="13" s="1"/>
  <c r="P153" i="13"/>
  <c r="N153" i="13"/>
  <c r="M153" i="13"/>
  <c r="P152" i="13"/>
  <c r="N152" i="13"/>
  <c r="M152" i="13"/>
  <c r="P151" i="13"/>
  <c r="N151" i="13"/>
  <c r="M151" i="13"/>
  <c r="M154" i="13" s="1"/>
  <c r="P149" i="13"/>
  <c r="N149" i="13"/>
  <c r="M149" i="13"/>
  <c r="P148" i="13"/>
  <c r="N148" i="13"/>
  <c r="M148" i="13"/>
  <c r="P147" i="13"/>
  <c r="N147" i="13"/>
  <c r="M147" i="13"/>
  <c r="P145" i="13"/>
  <c r="N145" i="13"/>
  <c r="M145" i="13"/>
  <c r="P144" i="13"/>
  <c r="N144" i="13"/>
  <c r="M144" i="13"/>
  <c r="P143" i="13"/>
  <c r="N143" i="13"/>
  <c r="M143" i="13"/>
  <c r="P141" i="13"/>
  <c r="N141" i="13"/>
  <c r="M141" i="13"/>
  <c r="P140" i="13"/>
  <c r="N140" i="13"/>
  <c r="M140" i="13"/>
  <c r="P139" i="13"/>
  <c r="N139" i="13"/>
  <c r="M139" i="13"/>
  <c r="P128" i="13"/>
  <c r="N128" i="13"/>
  <c r="O127" i="13"/>
  <c r="O126" i="13"/>
  <c r="O125" i="13"/>
  <c r="O123" i="13"/>
  <c r="O122" i="13"/>
  <c r="O121" i="13"/>
  <c r="P120" i="13"/>
  <c r="N120" i="13"/>
  <c r="M120" i="13"/>
  <c r="M129" i="13" s="1"/>
  <c r="O119" i="13"/>
  <c r="O118" i="13"/>
  <c r="Q118" i="13" s="1"/>
  <c r="O117" i="13"/>
  <c r="P116" i="13"/>
  <c r="N116" i="13"/>
  <c r="M116" i="13"/>
  <c r="M130" i="13" s="1"/>
  <c r="P102" i="13"/>
  <c r="N102" i="13"/>
  <c r="O101" i="13"/>
  <c r="Q101" i="13" s="1"/>
  <c r="O100" i="13"/>
  <c r="Q100" i="13" s="1"/>
  <c r="O99" i="13"/>
  <c r="Q99" i="13" s="1"/>
  <c r="O97" i="13"/>
  <c r="Q97" i="13" s="1"/>
  <c r="O96" i="13"/>
  <c r="Q96" i="13" s="1"/>
  <c r="O95" i="13"/>
  <c r="P94" i="13"/>
  <c r="N94" i="13"/>
  <c r="M94" i="13"/>
  <c r="M103" i="13" s="1"/>
  <c r="O93" i="13"/>
  <c r="O92" i="13"/>
  <c r="Q92" i="13" s="1"/>
  <c r="O91" i="13"/>
  <c r="P90" i="13"/>
  <c r="N90" i="13"/>
  <c r="M90" i="13"/>
  <c r="M104" i="13" s="1"/>
  <c r="P75" i="13"/>
  <c r="N75" i="13"/>
  <c r="M75" i="13"/>
  <c r="P74" i="13"/>
  <c r="N74" i="13"/>
  <c r="M74" i="13"/>
  <c r="P73" i="13"/>
  <c r="N73" i="13"/>
  <c r="M73" i="13"/>
  <c r="P71" i="13"/>
  <c r="N71" i="13"/>
  <c r="M71" i="13"/>
  <c r="P70" i="13"/>
  <c r="N70" i="13"/>
  <c r="M70" i="13"/>
  <c r="P69" i="13"/>
  <c r="N69" i="13"/>
  <c r="M69" i="13"/>
  <c r="P67" i="13"/>
  <c r="N67" i="13"/>
  <c r="M67" i="13"/>
  <c r="P66" i="13"/>
  <c r="N66" i="13"/>
  <c r="M66" i="13"/>
  <c r="P65" i="13"/>
  <c r="N65" i="13"/>
  <c r="M65" i="13"/>
  <c r="N64" i="13"/>
  <c r="M64" i="13"/>
  <c r="P63" i="13"/>
  <c r="O63" i="13"/>
  <c r="P62" i="13"/>
  <c r="O62" i="13"/>
  <c r="P61" i="13"/>
  <c r="O61" i="13"/>
  <c r="P50" i="13"/>
  <c r="N50" i="13"/>
  <c r="O49" i="13"/>
  <c r="Q49" i="13" s="1"/>
  <c r="O48" i="13"/>
  <c r="Q48" i="13" s="1"/>
  <c r="O47" i="13"/>
  <c r="O45" i="13"/>
  <c r="Q45" i="13" s="1"/>
  <c r="O44" i="13"/>
  <c r="Q44" i="13" s="1"/>
  <c r="O43" i="13"/>
  <c r="P42" i="13"/>
  <c r="N42" i="13"/>
  <c r="M42" i="13"/>
  <c r="M51" i="13" s="1"/>
  <c r="O41" i="13"/>
  <c r="Q41" i="13" s="1"/>
  <c r="O40" i="13"/>
  <c r="Q40" i="13" s="1"/>
  <c r="O39" i="13"/>
  <c r="P38" i="13"/>
  <c r="N38" i="13"/>
  <c r="M38" i="13"/>
  <c r="M52" i="13" s="1"/>
  <c r="O37" i="13"/>
  <c r="Q37" i="13" s="1"/>
  <c r="O36" i="13"/>
  <c r="Q36" i="13" s="1"/>
  <c r="O35" i="13"/>
  <c r="Q35" i="13" s="1"/>
  <c r="P24" i="13"/>
  <c r="N24" i="13"/>
  <c r="O23" i="13"/>
  <c r="Q23" i="13" s="1"/>
  <c r="O22" i="13"/>
  <c r="Q22" i="13" s="1"/>
  <c r="O21" i="13"/>
  <c r="M20" i="13"/>
  <c r="O19" i="13"/>
  <c r="Q19" i="13" s="1"/>
  <c r="O18" i="13"/>
  <c r="Q18" i="13" s="1"/>
  <c r="O17" i="13"/>
  <c r="P16" i="13"/>
  <c r="N16" i="13"/>
  <c r="M16" i="13"/>
  <c r="M25" i="13" s="1"/>
  <c r="O15" i="13"/>
  <c r="Q15" i="13" s="1"/>
  <c r="O14" i="13"/>
  <c r="Q14" i="13" s="1"/>
  <c r="O13" i="13"/>
  <c r="P12" i="13"/>
  <c r="N12" i="13"/>
  <c r="M12" i="13"/>
  <c r="M26" i="13" s="1"/>
  <c r="O11" i="13"/>
  <c r="Q11" i="13" s="1"/>
  <c r="O10" i="13"/>
  <c r="Q10" i="13" s="1"/>
  <c r="O9" i="13"/>
  <c r="Q9" i="13" s="1"/>
  <c r="P231" i="14"/>
  <c r="N231" i="14"/>
  <c r="M231" i="14"/>
  <c r="P230" i="14"/>
  <c r="N230" i="14"/>
  <c r="M230" i="14"/>
  <c r="P229" i="14"/>
  <c r="N229" i="14"/>
  <c r="M229" i="14"/>
  <c r="P227" i="14"/>
  <c r="N227" i="14"/>
  <c r="M227" i="14"/>
  <c r="P226" i="14"/>
  <c r="N226" i="14"/>
  <c r="M226" i="14"/>
  <c r="P225" i="14"/>
  <c r="N225" i="14"/>
  <c r="M225" i="14"/>
  <c r="P223" i="14"/>
  <c r="N223" i="14"/>
  <c r="M223" i="14"/>
  <c r="P222" i="14"/>
  <c r="N222" i="14"/>
  <c r="M222" i="14"/>
  <c r="P221" i="14"/>
  <c r="N221" i="14"/>
  <c r="M221" i="14"/>
  <c r="P219" i="14"/>
  <c r="N219" i="14"/>
  <c r="M219" i="14"/>
  <c r="P218" i="14"/>
  <c r="N218" i="14"/>
  <c r="M218" i="14"/>
  <c r="P217" i="14"/>
  <c r="N217" i="14"/>
  <c r="M217" i="14"/>
  <c r="P206" i="14"/>
  <c r="N206" i="14"/>
  <c r="M206" i="14"/>
  <c r="O205" i="14"/>
  <c r="Q205" i="14" s="1"/>
  <c r="O204" i="14"/>
  <c r="Q204" i="14" s="1"/>
  <c r="O203" i="14"/>
  <c r="Q203" i="14" s="1"/>
  <c r="O201" i="14"/>
  <c r="Q201" i="14" s="1"/>
  <c r="O200" i="14"/>
  <c r="Q200" i="14" s="1"/>
  <c r="O199" i="14"/>
  <c r="P198" i="14"/>
  <c r="N198" i="14"/>
  <c r="M198" i="14"/>
  <c r="O197" i="14"/>
  <c r="Q197" i="14" s="1"/>
  <c r="O196" i="14"/>
  <c r="Q196" i="14" s="1"/>
  <c r="O195" i="14"/>
  <c r="P194" i="14"/>
  <c r="N194" i="14"/>
  <c r="M194" i="14"/>
  <c r="O193" i="14"/>
  <c r="Q193" i="14" s="1"/>
  <c r="O192" i="14"/>
  <c r="Q192" i="14" s="1"/>
  <c r="O191" i="14"/>
  <c r="P180" i="14"/>
  <c r="N180" i="14"/>
  <c r="M180" i="14"/>
  <c r="O179" i="14"/>
  <c r="Q179" i="14" s="1"/>
  <c r="O178" i="14"/>
  <c r="Q178" i="14" s="1"/>
  <c r="O177" i="14"/>
  <c r="Q177" i="14" s="1"/>
  <c r="O175" i="14"/>
  <c r="Q175" i="14" s="1"/>
  <c r="O174" i="14"/>
  <c r="Q174" i="14" s="1"/>
  <c r="O173" i="14"/>
  <c r="P172" i="14"/>
  <c r="N172" i="14"/>
  <c r="M172" i="14"/>
  <c r="O171" i="14"/>
  <c r="Q171" i="14" s="1"/>
  <c r="O170" i="14"/>
  <c r="Q170" i="14" s="1"/>
  <c r="O169" i="14"/>
  <c r="P168" i="14"/>
  <c r="N168" i="14"/>
  <c r="M168" i="14"/>
  <c r="O167" i="14"/>
  <c r="Q167" i="14" s="1"/>
  <c r="O166" i="14"/>
  <c r="Q166" i="14" s="1"/>
  <c r="O165" i="14"/>
  <c r="Q165" i="14" s="1"/>
  <c r="P153" i="14"/>
  <c r="N153" i="14"/>
  <c r="M153" i="14"/>
  <c r="P152" i="14"/>
  <c r="N152" i="14"/>
  <c r="M152" i="14"/>
  <c r="P151" i="14"/>
  <c r="N151" i="14"/>
  <c r="M151" i="14"/>
  <c r="P149" i="14"/>
  <c r="N149" i="14"/>
  <c r="M149" i="14"/>
  <c r="P148" i="14"/>
  <c r="N148" i="14"/>
  <c r="M148" i="14"/>
  <c r="P147" i="14"/>
  <c r="N147" i="14"/>
  <c r="M147" i="14"/>
  <c r="P145" i="14"/>
  <c r="N145" i="14"/>
  <c r="M145" i="14"/>
  <c r="P144" i="14"/>
  <c r="N144" i="14"/>
  <c r="M144" i="14"/>
  <c r="P143" i="14"/>
  <c r="N143" i="14"/>
  <c r="M143" i="14"/>
  <c r="P141" i="14"/>
  <c r="N141" i="14"/>
  <c r="M141" i="14"/>
  <c r="P140" i="14"/>
  <c r="N140" i="14"/>
  <c r="M140" i="14"/>
  <c r="P139" i="14"/>
  <c r="N139" i="14"/>
  <c r="M139" i="14"/>
  <c r="P128" i="14"/>
  <c r="N128" i="14"/>
  <c r="O127" i="14"/>
  <c r="O126" i="14"/>
  <c r="O125" i="14"/>
  <c r="O123" i="14"/>
  <c r="O122" i="14"/>
  <c r="O121" i="14"/>
  <c r="P120" i="14"/>
  <c r="N120" i="14"/>
  <c r="M120" i="14"/>
  <c r="M129" i="14" s="1"/>
  <c r="O119" i="14"/>
  <c r="O118" i="14"/>
  <c r="O117" i="14"/>
  <c r="P116" i="14"/>
  <c r="N116" i="14"/>
  <c r="M116" i="14"/>
  <c r="M130" i="14" s="1"/>
  <c r="O115" i="14"/>
  <c r="Q115" i="14" s="1"/>
  <c r="O114" i="14"/>
  <c r="O113" i="14"/>
  <c r="Q113" i="14" s="1"/>
  <c r="P102" i="14"/>
  <c r="N102" i="14"/>
  <c r="O101" i="14"/>
  <c r="Q101" i="14" s="1"/>
  <c r="O100" i="14"/>
  <c r="Q100" i="14" s="1"/>
  <c r="O99" i="14"/>
  <c r="O97" i="14"/>
  <c r="Q97" i="14" s="1"/>
  <c r="O96" i="14"/>
  <c r="Q96" i="14" s="1"/>
  <c r="O95" i="14"/>
  <c r="P94" i="14"/>
  <c r="N94" i="14"/>
  <c r="M94" i="14"/>
  <c r="M103" i="14" s="1"/>
  <c r="O93" i="14"/>
  <c r="O92" i="14"/>
  <c r="Q92" i="14" s="1"/>
  <c r="O91" i="14"/>
  <c r="P90" i="14"/>
  <c r="N90" i="14"/>
  <c r="M90" i="14"/>
  <c r="M104" i="14" s="1"/>
  <c r="O89" i="14"/>
  <c r="Q89" i="14" s="1"/>
  <c r="O88" i="14"/>
  <c r="Q88" i="14" s="1"/>
  <c r="O87" i="14"/>
  <c r="Q87" i="14" s="1"/>
  <c r="P75" i="14"/>
  <c r="N75" i="14"/>
  <c r="M75" i="14"/>
  <c r="P74" i="14"/>
  <c r="N74" i="14"/>
  <c r="M74" i="14"/>
  <c r="P73" i="14"/>
  <c r="N73" i="14"/>
  <c r="M73" i="14"/>
  <c r="M76" i="14" s="1"/>
  <c r="P71" i="14"/>
  <c r="N71" i="14"/>
  <c r="M71" i="14"/>
  <c r="P70" i="14"/>
  <c r="N70" i="14"/>
  <c r="M70" i="14"/>
  <c r="P69" i="14"/>
  <c r="N69" i="14"/>
  <c r="M69" i="14"/>
  <c r="P67" i="14"/>
  <c r="N67" i="14"/>
  <c r="M67" i="14"/>
  <c r="P66" i="14"/>
  <c r="N66" i="14"/>
  <c r="M66" i="14"/>
  <c r="P65" i="14"/>
  <c r="N65" i="14"/>
  <c r="M65" i="14"/>
  <c r="P63" i="14"/>
  <c r="N63" i="14"/>
  <c r="M63" i="14"/>
  <c r="P62" i="14"/>
  <c r="N62" i="14"/>
  <c r="M62" i="14"/>
  <c r="P61" i="14"/>
  <c r="N61" i="14"/>
  <c r="M61" i="14"/>
  <c r="P50" i="14"/>
  <c r="N50" i="14"/>
  <c r="O49" i="14"/>
  <c r="Q49" i="14" s="1"/>
  <c r="O48" i="14"/>
  <c r="Q48" i="14" s="1"/>
  <c r="O47" i="14"/>
  <c r="Q47" i="14" s="1"/>
  <c r="O45" i="14"/>
  <c r="Q45" i="14" s="1"/>
  <c r="O44" i="14"/>
  <c r="Q44" i="14" s="1"/>
  <c r="O43" i="14"/>
  <c r="P42" i="14"/>
  <c r="N42" i="14"/>
  <c r="M42" i="14"/>
  <c r="M51" i="14" s="1"/>
  <c r="O41" i="14"/>
  <c r="Q41" i="14" s="1"/>
  <c r="O40" i="14"/>
  <c r="Q40" i="14" s="1"/>
  <c r="O39" i="14"/>
  <c r="P38" i="14"/>
  <c r="N38" i="14"/>
  <c r="M38" i="14"/>
  <c r="M52" i="14" s="1"/>
  <c r="O37" i="14"/>
  <c r="Q37" i="14" s="1"/>
  <c r="O36" i="14"/>
  <c r="Q36" i="14" s="1"/>
  <c r="O35" i="14"/>
  <c r="Q35" i="14" s="1"/>
  <c r="O23" i="14"/>
  <c r="Q23" i="14" s="1"/>
  <c r="O22" i="14"/>
  <c r="Q22" i="14" s="1"/>
  <c r="O21" i="14"/>
  <c r="O19" i="14"/>
  <c r="Q19" i="14" s="1"/>
  <c r="O18" i="14"/>
  <c r="Q18" i="14" s="1"/>
  <c r="O17" i="14"/>
  <c r="O15" i="14"/>
  <c r="Q15" i="14" s="1"/>
  <c r="O14" i="14"/>
  <c r="Q14" i="14" s="1"/>
  <c r="O13" i="14"/>
  <c r="P12" i="14"/>
  <c r="N12" i="14"/>
  <c r="M12" i="14"/>
  <c r="O11" i="14"/>
  <c r="Q11" i="14" s="1"/>
  <c r="O10" i="14"/>
  <c r="Q10" i="14" s="1"/>
  <c r="O9" i="14"/>
  <c r="P231" i="15"/>
  <c r="N231" i="15"/>
  <c r="M231" i="15"/>
  <c r="P230" i="15"/>
  <c r="N230" i="15"/>
  <c r="M230" i="15"/>
  <c r="P229" i="15"/>
  <c r="N229" i="15"/>
  <c r="M229" i="15"/>
  <c r="P227" i="15"/>
  <c r="N227" i="15"/>
  <c r="M227" i="15"/>
  <c r="P226" i="15"/>
  <c r="N226" i="15"/>
  <c r="M226" i="15"/>
  <c r="P225" i="15"/>
  <c r="N225" i="15"/>
  <c r="M225" i="15"/>
  <c r="P223" i="15"/>
  <c r="N223" i="15"/>
  <c r="M223" i="15"/>
  <c r="P222" i="15"/>
  <c r="N222" i="15"/>
  <c r="M222" i="15"/>
  <c r="P221" i="15"/>
  <c r="N221" i="15"/>
  <c r="M221" i="15"/>
  <c r="P219" i="15"/>
  <c r="N219" i="15"/>
  <c r="M219" i="15"/>
  <c r="P218" i="15"/>
  <c r="N218" i="15"/>
  <c r="M218" i="15"/>
  <c r="P217" i="15"/>
  <c r="N217" i="15"/>
  <c r="M217" i="15"/>
  <c r="P206" i="15"/>
  <c r="N206" i="15"/>
  <c r="M206" i="15"/>
  <c r="O205" i="15"/>
  <c r="Q205" i="15" s="1"/>
  <c r="O204" i="15"/>
  <c r="Q204" i="15" s="1"/>
  <c r="O203" i="15"/>
  <c r="O201" i="15"/>
  <c r="Q201" i="15" s="1"/>
  <c r="O200" i="15"/>
  <c r="Q200" i="15" s="1"/>
  <c r="O199" i="15"/>
  <c r="P198" i="15"/>
  <c r="N198" i="15"/>
  <c r="M198" i="15"/>
  <c r="O197" i="15"/>
  <c r="Q197" i="15" s="1"/>
  <c r="O196" i="15"/>
  <c r="Q196" i="15" s="1"/>
  <c r="O195" i="15"/>
  <c r="P194" i="15"/>
  <c r="N194" i="15"/>
  <c r="M194" i="15"/>
  <c r="O193" i="15"/>
  <c r="Q193" i="15" s="1"/>
  <c r="O192" i="15"/>
  <c r="Q192" i="15" s="1"/>
  <c r="O191" i="15"/>
  <c r="P180" i="15"/>
  <c r="N180" i="15"/>
  <c r="M180" i="15"/>
  <c r="O179" i="15"/>
  <c r="Q179" i="15" s="1"/>
  <c r="O178" i="15"/>
  <c r="Q178" i="15" s="1"/>
  <c r="O177" i="15"/>
  <c r="O175" i="15"/>
  <c r="Q175" i="15" s="1"/>
  <c r="O174" i="15"/>
  <c r="Q174" i="15" s="1"/>
  <c r="O173" i="15"/>
  <c r="P172" i="15"/>
  <c r="N172" i="15"/>
  <c r="M172" i="15"/>
  <c r="O171" i="15"/>
  <c r="Q171" i="15" s="1"/>
  <c r="O170" i="15"/>
  <c r="Q170" i="15" s="1"/>
  <c r="O169" i="15"/>
  <c r="P168" i="15"/>
  <c r="N168" i="15"/>
  <c r="M168" i="15"/>
  <c r="O167" i="15"/>
  <c r="Q167" i="15" s="1"/>
  <c r="O166" i="15"/>
  <c r="Q166" i="15" s="1"/>
  <c r="O165" i="15"/>
  <c r="P153" i="15"/>
  <c r="N153" i="15"/>
  <c r="M153" i="15"/>
  <c r="P152" i="15"/>
  <c r="N152" i="15"/>
  <c r="M152" i="15"/>
  <c r="P151" i="15"/>
  <c r="N151" i="15"/>
  <c r="M151" i="15"/>
  <c r="M154" i="15" s="1"/>
  <c r="P149" i="15"/>
  <c r="N149" i="15"/>
  <c r="M149" i="15"/>
  <c r="P148" i="15"/>
  <c r="N148" i="15"/>
  <c r="M148" i="15"/>
  <c r="P147" i="15"/>
  <c r="N147" i="15"/>
  <c r="M147" i="15"/>
  <c r="P145" i="15"/>
  <c r="N145" i="15"/>
  <c r="M145" i="15"/>
  <c r="P144" i="15"/>
  <c r="N144" i="15"/>
  <c r="M144" i="15"/>
  <c r="P143" i="15"/>
  <c r="N143" i="15"/>
  <c r="M143" i="15"/>
  <c r="P141" i="15"/>
  <c r="N141" i="15"/>
  <c r="M141" i="15"/>
  <c r="P140" i="15"/>
  <c r="N140" i="15"/>
  <c r="M140" i="15"/>
  <c r="P139" i="15"/>
  <c r="N139" i="15"/>
  <c r="M139" i="15"/>
  <c r="P128" i="15"/>
  <c r="N128" i="15"/>
  <c r="O127" i="15"/>
  <c r="O126" i="15"/>
  <c r="O125" i="15"/>
  <c r="O123" i="15"/>
  <c r="O122" i="15"/>
  <c r="O121" i="15"/>
  <c r="P120" i="15"/>
  <c r="N120" i="15"/>
  <c r="M120" i="15"/>
  <c r="M129" i="15" s="1"/>
  <c r="O119" i="15"/>
  <c r="O118" i="15"/>
  <c r="O117" i="15"/>
  <c r="P116" i="15"/>
  <c r="N116" i="15"/>
  <c r="M116" i="15"/>
  <c r="M130" i="15" s="1"/>
  <c r="O115" i="15"/>
  <c r="Q115" i="15" s="1"/>
  <c r="O114" i="15"/>
  <c r="Q114" i="15" s="1"/>
  <c r="O113" i="15"/>
  <c r="P102" i="15"/>
  <c r="N102" i="15"/>
  <c r="O101" i="15"/>
  <c r="Q101" i="15" s="1"/>
  <c r="O100" i="15"/>
  <c r="Q100" i="15" s="1"/>
  <c r="O99" i="15"/>
  <c r="O97" i="15"/>
  <c r="Q97" i="15" s="1"/>
  <c r="O96" i="15"/>
  <c r="O95" i="15"/>
  <c r="P94" i="15"/>
  <c r="N94" i="15"/>
  <c r="M94" i="15"/>
  <c r="M103" i="15" s="1"/>
  <c r="O93" i="15"/>
  <c r="O92" i="15"/>
  <c r="Q92" i="15" s="1"/>
  <c r="O91" i="15"/>
  <c r="P90" i="15"/>
  <c r="N90" i="15"/>
  <c r="M90" i="15"/>
  <c r="M104" i="15" s="1"/>
  <c r="O89" i="15"/>
  <c r="Q89" i="15" s="1"/>
  <c r="O88" i="15"/>
  <c r="Q88" i="15" s="1"/>
  <c r="O87" i="15"/>
  <c r="Q87" i="15" s="1"/>
  <c r="P75" i="15"/>
  <c r="N75" i="15"/>
  <c r="M75" i="15"/>
  <c r="P74" i="15"/>
  <c r="N74" i="15"/>
  <c r="M74" i="15"/>
  <c r="P73" i="15"/>
  <c r="N73" i="15"/>
  <c r="M73" i="15"/>
  <c r="P71" i="15"/>
  <c r="N71" i="15"/>
  <c r="M71" i="15"/>
  <c r="P70" i="15"/>
  <c r="N70" i="15"/>
  <c r="M70" i="15"/>
  <c r="P69" i="15"/>
  <c r="N69" i="15"/>
  <c r="M69" i="15"/>
  <c r="P67" i="15"/>
  <c r="N67" i="15"/>
  <c r="M67" i="15"/>
  <c r="P66" i="15"/>
  <c r="N66" i="15"/>
  <c r="M66" i="15"/>
  <c r="P65" i="15"/>
  <c r="N65" i="15"/>
  <c r="M65" i="15"/>
  <c r="P63" i="15"/>
  <c r="N63" i="15"/>
  <c r="M63" i="15"/>
  <c r="P62" i="15"/>
  <c r="N62" i="15"/>
  <c r="M62" i="15"/>
  <c r="P61" i="15"/>
  <c r="N61" i="15"/>
  <c r="M61" i="15"/>
  <c r="P50" i="15"/>
  <c r="N50" i="15"/>
  <c r="O49" i="15"/>
  <c r="Q49" i="15" s="1"/>
  <c r="O48" i="15"/>
  <c r="Q48" i="15" s="1"/>
  <c r="O47" i="15"/>
  <c r="O45" i="15"/>
  <c r="Q45" i="15" s="1"/>
  <c r="O44" i="15"/>
  <c r="Q44" i="15" s="1"/>
  <c r="O43" i="15"/>
  <c r="P42" i="15"/>
  <c r="N42" i="15"/>
  <c r="M42" i="15"/>
  <c r="M51" i="15" s="1"/>
  <c r="O41" i="15"/>
  <c r="Q41" i="15" s="1"/>
  <c r="O40" i="15"/>
  <c r="Q40" i="15" s="1"/>
  <c r="O39" i="15"/>
  <c r="P38" i="15"/>
  <c r="N38" i="15"/>
  <c r="M38" i="15"/>
  <c r="M52" i="15" s="1"/>
  <c r="O37" i="15"/>
  <c r="Q37" i="15" s="1"/>
  <c r="O36" i="15"/>
  <c r="Q36" i="15" s="1"/>
  <c r="O35" i="15"/>
  <c r="Q35" i="15" s="1"/>
  <c r="P24" i="15"/>
  <c r="N24" i="15"/>
  <c r="O23" i="15"/>
  <c r="Q23" i="15" s="1"/>
  <c r="O22" i="15"/>
  <c r="Q22" i="15" s="1"/>
  <c r="O21" i="15"/>
  <c r="M20" i="15"/>
  <c r="O19" i="15"/>
  <c r="Q19" i="15" s="1"/>
  <c r="O18" i="15"/>
  <c r="O17" i="15"/>
  <c r="P16" i="15"/>
  <c r="N16" i="15"/>
  <c r="M16" i="15"/>
  <c r="M25" i="15" s="1"/>
  <c r="O15" i="15"/>
  <c r="O14" i="15"/>
  <c r="Q14" i="15" s="1"/>
  <c r="O13" i="15"/>
  <c r="P12" i="15"/>
  <c r="N12" i="15"/>
  <c r="M12" i="15"/>
  <c r="M26" i="15" s="1"/>
  <c r="O11" i="15"/>
  <c r="Q11" i="15" s="1"/>
  <c r="O10" i="15"/>
  <c r="Q10" i="15" s="1"/>
  <c r="O9" i="15"/>
  <c r="P231" i="16"/>
  <c r="N231" i="16"/>
  <c r="M231" i="16"/>
  <c r="P230" i="16"/>
  <c r="N230" i="16"/>
  <c r="M230" i="16"/>
  <c r="P229" i="16"/>
  <c r="N229" i="16"/>
  <c r="M229" i="16"/>
  <c r="P227" i="16"/>
  <c r="N227" i="16"/>
  <c r="M227" i="16"/>
  <c r="P226" i="16"/>
  <c r="N226" i="16"/>
  <c r="M226" i="16"/>
  <c r="P225" i="16"/>
  <c r="N225" i="16"/>
  <c r="M225" i="16"/>
  <c r="P223" i="16"/>
  <c r="N223" i="16"/>
  <c r="M223" i="16"/>
  <c r="P222" i="16"/>
  <c r="N222" i="16"/>
  <c r="M222" i="16"/>
  <c r="P221" i="16"/>
  <c r="N221" i="16"/>
  <c r="M221" i="16"/>
  <c r="P219" i="16"/>
  <c r="N219" i="16"/>
  <c r="M219" i="16"/>
  <c r="P218" i="16"/>
  <c r="N218" i="16"/>
  <c r="M218" i="16"/>
  <c r="P217" i="16"/>
  <c r="N217" i="16"/>
  <c r="M217" i="16"/>
  <c r="P206" i="16"/>
  <c r="N206" i="16"/>
  <c r="M206" i="16"/>
  <c r="O205" i="16"/>
  <c r="Q205" i="16" s="1"/>
  <c r="O204" i="16"/>
  <c r="Q204" i="16" s="1"/>
  <c r="O203" i="16"/>
  <c r="O201" i="16"/>
  <c r="Q201" i="16" s="1"/>
  <c r="O200" i="16"/>
  <c r="Q200" i="16" s="1"/>
  <c r="O199" i="16"/>
  <c r="P198" i="16"/>
  <c r="N198" i="16"/>
  <c r="M198" i="16"/>
  <c r="O197" i="16"/>
  <c r="Q197" i="16" s="1"/>
  <c r="O196" i="16"/>
  <c r="Q196" i="16" s="1"/>
  <c r="O195" i="16"/>
  <c r="P194" i="16"/>
  <c r="N194" i="16"/>
  <c r="M194" i="16"/>
  <c r="O193" i="16"/>
  <c r="Q193" i="16" s="1"/>
  <c r="O192" i="16"/>
  <c r="Q192" i="16" s="1"/>
  <c r="O191" i="16"/>
  <c r="Q191" i="16" s="1"/>
  <c r="P180" i="16"/>
  <c r="N180" i="16"/>
  <c r="M180" i="16"/>
  <c r="O179" i="16"/>
  <c r="Q179" i="16" s="1"/>
  <c r="O178" i="16"/>
  <c r="Q178" i="16" s="1"/>
  <c r="O177" i="16"/>
  <c r="O175" i="16"/>
  <c r="Q175" i="16" s="1"/>
  <c r="O174" i="16"/>
  <c r="O173" i="16"/>
  <c r="P172" i="16"/>
  <c r="N172" i="16"/>
  <c r="M172" i="16"/>
  <c r="O171" i="16"/>
  <c r="O170" i="16"/>
  <c r="Q170" i="16" s="1"/>
  <c r="O169" i="16"/>
  <c r="P168" i="16"/>
  <c r="N168" i="16"/>
  <c r="M168" i="16"/>
  <c r="O167" i="16"/>
  <c r="Q167" i="16" s="1"/>
  <c r="O166" i="16"/>
  <c r="Q166" i="16" s="1"/>
  <c r="O165" i="16"/>
  <c r="Q165" i="16" s="1"/>
  <c r="P153" i="16"/>
  <c r="N153" i="16"/>
  <c r="M153" i="16"/>
  <c r="P152" i="16"/>
  <c r="N152" i="16"/>
  <c r="M152" i="16"/>
  <c r="P151" i="16"/>
  <c r="N151" i="16"/>
  <c r="M151" i="16"/>
  <c r="P149" i="16"/>
  <c r="N149" i="16"/>
  <c r="M149" i="16"/>
  <c r="P148" i="16"/>
  <c r="N148" i="16"/>
  <c r="M148" i="16"/>
  <c r="P147" i="16"/>
  <c r="N147" i="16"/>
  <c r="M147" i="16"/>
  <c r="P145" i="16"/>
  <c r="N145" i="16"/>
  <c r="M145" i="16"/>
  <c r="P144" i="16"/>
  <c r="N144" i="16"/>
  <c r="M144" i="16"/>
  <c r="P143" i="16"/>
  <c r="N143" i="16"/>
  <c r="M143" i="16"/>
  <c r="P141" i="16"/>
  <c r="N141" i="16"/>
  <c r="M141" i="16"/>
  <c r="P140" i="16"/>
  <c r="N140" i="16"/>
  <c r="M140" i="16"/>
  <c r="P139" i="16"/>
  <c r="N139" i="16"/>
  <c r="M139" i="16"/>
  <c r="P128" i="16"/>
  <c r="N128" i="16"/>
  <c r="O127" i="16"/>
  <c r="O126" i="16"/>
  <c r="O125" i="16"/>
  <c r="O123" i="16"/>
  <c r="O122" i="16"/>
  <c r="O121" i="16"/>
  <c r="P120" i="16"/>
  <c r="N120" i="16"/>
  <c r="M120" i="16"/>
  <c r="M129" i="16" s="1"/>
  <c r="O119" i="16"/>
  <c r="O118" i="16"/>
  <c r="Q118" i="16" s="1"/>
  <c r="O117" i="16"/>
  <c r="P116" i="16"/>
  <c r="N116" i="16"/>
  <c r="M116" i="16"/>
  <c r="M130" i="16" s="1"/>
  <c r="O115" i="16"/>
  <c r="Q115" i="16" s="1"/>
  <c r="O114" i="16"/>
  <c r="Q114" i="16" s="1"/>
  <c r="O113" i="16"/>
  <c r="P102" i="16"/>
  <c r="P103" i="16" s="1"/>
  <c r="N102" i="16"/>
  <c r="Q101" i="16"/>
  <c r="Q100" i="16"/>
  <c r="Q97" i="16"/>
  <c r="Q96" i="16"/>
  <c r="Q95" i="16"/>
  <c r="Q93" i="16"/>
  <c r="Q92" i="16"/>
  <c r="Q91" i="16"/>
  <c r="P90" i="16"/>
  <c r="N90" i="16"/>
  <c r="M90" i="16"/>
  <c r="M104" i="16" s="1"/>
  <c r="O89" i="16"/>
  <c r="Q89" i="16" s="1"/>
  <c r="O88" i="16"/>
  <c r="Q88" i="16" s="1"/>
  <c r="O87" i="16"/>
  <c r="P75" i="16"/>
  <c r="N75" i="16"/>
  <c r="M75" i="16"/>
  <c r="P74" i="16"/>
  <c r="N74" i="16"/>
  <c r="M74" i="16"/>
  <c r="P73" i="16"/>
  <c r="N73" i="16"/>
  <c r="M73" i="16"/>
  <c r="P71" i="16"/>
  <c r="N71" i="16"/>
  <c r="M71" i="16"/>
  <c r="P70" i="16"/>
  <c r="N70" i="16"/>
  <c r="M70" i="16"/>
  <c r="P69" i="16"/>
  <c r="N69" i="16"/>
  <c r="M69" i="16"/>
  <c r="P67" i="16"/>
  <c r="N67" i="16"/>
  <c r="M67" i="16"/>
  <c r="P66" i="16"/>
  <c r="N66" i="16"/>
  <c r="M66" i="16"/>
  <c r="P65" i="16"/>
  <c r="N65" i="16"/>
  <c r="M65" i="16"/>
  <c r="P63" i="16"/>
  <c r="N63" i="16"/>
  <c r="M63" i="16"/>
  <c r="P62" i="16"/>
  <c r="N62" i="16"/>
  <c r="M62" i="16"/>
  <c r="P61" i="16"/>
  <c r="N61" i="16"/>
  <c r="M61" i="16"/>
  <c r="P50" i="16"/>
  <c r="N50" i="16"/>
  <c r="O49" i="16"/>
  <c r="Q49" i="16" s="1"/>
  <c r="O48" i="16"/>
  <c r="Q48" i="16" s="1"/>
  <c r="O47" i="16"/>
  <c r="O45" i="16"/>
  <c r="Q45" i="16" s="1"/>
  <c r="O44" i="16"/>
  <c r="O43" i="16"/>
  <c r="P42" i="16"/>
  <c r="N42" i="16"/>
  <c r="M42" i="16"/>
  <c r="M51" i="16" s="1"/>
  <c r="O41" i="16"/>
  <c r="Q41" i="16" s="1"/>
  <c r="O40" i="16"/>
  <c r="Q40" i="16" s="1"/>
  <c r="O39" i="16"/>
  <c r="P38" i="16"/>
  <c r="N38" i="16"/>
  <c r="M38" i="16"/>
  <c r="M52" i="16" s="1"/>
  <c r="Q37" i="16"/>
  <c r="Q36" i="16"/>
  <c r="Q35" i="16"/>
  <c r="P24" i="16"/>
  <c r="N24" i="16"/>
  <c r="O23" i="16"/>
  <c r="Q23" i="16" s="1"/>
  <c r="O22" i="16"/>
  <c r="Q22" i="16" s="1"/>
  <c r="O21" i="16"/>
  <c r="M20" i="16"/>
  <c r="O19" i="16"/>
  <c r="Q19" i="16" s="1"/>
  <c r="O18" i="16"/>
  <c r="Q18" i="16" s="1"/>
  <c r="O17" i="16"/>
  <c r="P16" i="16"/>
  <c r="N16" i="16"/>
  <c r="M16" i="16"/>
  <c r="M25" i="16" s="1"/>
  <c r="O15" i="16"/>
  <c r="Q15" i="16" s="1"/>
  <c r="O14" i="16"/>
  <c r="Q14" i="16" s="1"/>
  <c r="O13" i="16"/>
  <c r="P12" i="16"/>
  <c r="N12" i="16"/>
  <c r="M12" i="16"/>
  <c r="M26" i="16" s="1"/>
  <c r="Q11" i="16"/>
  <c r="Q10" i="16"/>
  <c r="Q9" i="16"/>
  <c r="P231" i="17"/>
  <c r="N231" i="17"/>
  <c r="M231" i="17"/>
  <c r="P230" i="17"/>
  <c r="N230" i="17"/>
  <c r="M230" i="17"/>
  <c r="P229" i="17"/>
  <c r="N229" i="17"/>
  <c r="M229" i="17"/>
  <c r="P227" i="17"/>
  <c r="N227" i="17"/>
  <c r="M227" i="17"/>
  <c r="P226" i="17"/>
  <c r="N226" i="17"/>
  <c r="M226" i="17"/>
  <c r="P225" i="17"/>
  <c r="N225" i="17"/>
  <c r="M225" i="17"/>
  <c r="P223" i="17"/>
  <c r="N223" i="17"/>
  <c r="M223" i="17"/>
  <c r="P222" i="17"/>
  <c r="N222" i="17"/>
  <c r="M222" i="17"/>
  <c r="P221" i="17"/>
  <c r="N221" i="17"/>
  <c r="M221" i="17"/>
  <c r="P219" i="17"/>
  <c r="N219" i="17"/>
  <c r="M219" i="17"/>
  <c r="P218" i="17"/>
  <c r="N218" i="17"/>
  <c r="M218" i="17"/>
  <c r="P217" i="17"/>
  <c r="N217" i="17"/>
  <c r="M217" i="17"/>
  <c r="P206" i="17"/>
  <c r="N206" i="17"/>
  <c r="M206" i="17"/>
  <c r="O205" i="17"/>
  <c r="Q205" i="17" s="1"/>
  <c r="O204" i="17"/>
  <c r="Q204" i="17" s="1"/>
  <c r="O203" i="17"/>
  <c r="O201" i="17"/>
  <c r="Q201" i="17" s="1"/>
  <c r="O200" i="17"/>
  <c r="Q200" i="17" s="1"/>
  <c r="O199" i="17"/>
  <c r="P198" i="17"/>
  <c r="N198" i="17"/>
  <c r="M198" i="17"/>
  <c r="O197" i="17"/>
  <c r="Q197" i="17" s="1"/>
  <c r="O196" i="17"/>
  <c r="Q196" i="17" s="1"/>
  <c r="O195" i="17"/>
  <c r="P194" i="17"/>
  <c r="N194" i="17"/>
  <c r="M194" i="17"/>
  <c r="O193" i="17"/>
  <c r="Q193" i="17" s="1"/>
  <c r="O192" i="17"/>
  <c r="Q192" i="17" s="1"/>
  <c r="O191" i="17"/>
  <c r="P180" i="17"/>
  <c r="N180" i="17"/>
  <c r="M180" i="17"/>
  <c r="O179" i="17"/>
  <c r="Q179" i="17" s="1"/>
  <c r="O178" i="17"/>
  <c r="Q178" i="17" s="1"/>
  <c r="O177" i="17"/>
  <c r="O175" i="17"/>
  <c r="Q175" i="17" s="1"/>
  <c r="O174" i="17"/>
  <c r="Q174" i="17" s="1"/>
  <c r="O173" i="17"/>
  <c r="P172" i="17"/>
  <c r="N172" i="17"/>
  <c r="M172" i="17"/>
  <c r="O171" i="17"/>
  <c r="Q171" i="17" s="1"/>
  <c r="O170" i="17"/>
  <c r="Q170" i="17" s="1"/>
  <c r="O169" i="17"/>
  <c r="P168" i="17"/>
  <c r="N168" i="17"/>
  <c r="M168" i="17"/>
  <c r="O167" i="17"/>
  <c r="Q167" i="17" s="1"/>
  <c r="O166" i="17"/>
  <c r="Q166" i="17" s="1"/>
  <c r="O165" i="17"/>
  <c r="P153" i="17"/>
  <c r="N153" i="17"/>
  <c r="M153" i="17"/>
  <c r="P152" i="17"/>
  <c r="N152" i="17"/>
  <c r="M152" i="17"/>
  <c r="P151" i="17"/>
  <c r="N151" i="17"/>
  <c r="M151" i="17"/>
  <c r="M154" i="17" s="1"/>
  <c r="P149" i="17"/>
  <c r="N149" i="17"/>
  <c r="M149" i="17"/>
  <c r="P148" i="17"/>
  <c r="N148" i="17"/>
  <c r="M148" i="17"/>
  <c r="P147" i="17"/>
  <c r="N147" i="17"/>
  <c r="M147" i="17"/>
  <c r="P145" i="17"/>
  <c r="N145" i="17"/>
  <c r="M145" i="17"/>
  <c r="P144" i="17"/>
  <c r="N144" i="17"/>
  <c r="M144" i="17"/>
  <c r="P143" i="17"/>
  <c r="N143" i="17"/>
  <c r="M143" i="17"/>
  <c r="P141" i="17"/>
  <c r="N141" i="17"/>
  <c r="M141" i="17"/>
  <c r="P140" i="17"/>
  <c r="N140" i="17"/>
  <c r="M140" i="17"/>
  <c r="P139" i="17"/>
  <c r="N139" i="17"/>
  <c r="M139" i="17"/>
  <c r="P128" i="17"/>
  <c r="N128" i="17"/>
  <c r="O127" i="17"/>
  <c r="O126" i="17"/>
  <c r="O125" i="17"/>
  <c r="O123" i="17"/>
  <c r="O122" i="17"/>
  <c r="O121" i="17"/>
  <c r="P120" i="17"/>
  <c r="N120" i="17"/>
  <c r="M120" i="17"/>
  <c r="M129" i="17" s="1"/>
  <c r="O119" i="17"/>
  <c r="O118" i="17"/>
  <c r="O117" i="17"/>
  <c r="P116" i="17"/>
  <c r="N116" i="17"/>
  <c r="M116" i="17"/>
  <c r="M130" i="17" s="1"/>
  <c r="O115" i="17"/>
  <c r="Q115" i="17" s="1"/>
  <c r="O114" i="17"/>
  <c r="Q114" i="17" s="1"/>
  <c r="O113" i="17"/>
  <c r="Q113" i="17" s="1"/>
  <c r="P102" i="17"/>
  <c r="N102" i="17"/>
  <c r="O101" i="17"/>
  <c r="Q101" i="17" s="1"/>
  <c r="O100" i="17"/>
  <c r="Q100" i="17" s="1"/>
  <c r="O99" i="17"/>
  <c r="O97" i="17"/>
  <c r="Q97" i="17" s="1"/>
  <c r="O96" i="17"/>
  <c r="Q96" i="17" s="1"/>
  <c r="O95" i="17"/>
  <c r="P94" i="17"/>
  <c r="N94" i="17"/>
  <c r="M94" i="17"/>
  <c r="M103" i="17" s="1"/>
  <c r="O93" i="17"/>
  <c r="O92" i="17"/>
  <c r="Q92" i="17" s="1"/>
  <c r="O91" i="17"/>
  <c r="P90" i="17"/>
  <c r="N90" i="17"/>
  <c r="M90" i="17"/>
  <c r="M104" i="17" s="1"/>
  <c r="O89" i="17"/>
  <c r="Q89" i="17" s="1"/>
  <c r="O88" i="17"/>
  <c r="Q88" i="17" s="1"/>
  <c r="O87" i="17"/>
  <c r="Q87" i="17" s="1"/>
  <c r="P75" i="17"/>
  <c r="N75" i="17"/>
  <c r="M75" i="17"/>
  <c r="P74" i="17"/>
  <c r="N74" i="17"/>
  <c r="M74" i="17"/>
  <c r="P73" i="17"/>
  <c r="N73" i="17"/>
  <c r="M73" i="17"/>
  <c r="M76" i="17" s="1"/>
  <c r="P71" i="17"/>
  <c r="N71" i="17"/>
  <c r="M71" i="17"/>
  <c r="P70" i="17"/>
  <c r="N70" i="17"/>
  <c r="M70" i="17"/>
  <c r="P69" i="17"/>
  <c r="N69" i="17"/>
  <c r="M69" i="17"/>
  <c r="P67" i="17"/>
  <c r="N67" i="17"/>
  <c r="M67" i="17"/>
  <c r="P66" i="17"/>
  <c r="N66" i="17"/>
  <c r="M66" i="17"/>
  <c r="P65" i="17"/>
  <c r="N65" i="17"/>
  <c r="M65" i="17"/>
  <c r="P63" i="17"/>
  <c r="N63" i="17"/>
  <c r="M63" i="17"/>
  <c r="P62" i="17"/>
  <c r="N62" i="17"/>
  <c r="M62" i="17"/>
  <c r="P61" i="17"/>
  <c r="N61" i="17"/>
  <c r="M61" i="17"/>
  <c r="P50" i="17"/>
  <c r="N50" i="17"/>
  <c r="O49" i="17"/>
  <c r="Q49" i="17" s="1"/>
  <c r="O48" i="17"/>
  <c r="Q48" i="17" s="1"/>
  <c r="O47" i="17"/>
  <c r="Q47" i="17" s="1"/>
  <c r="O45" i="17"/>
  <c r="Q45" i="17" s="1"/>
  <c r="O44" i="17"/>
  <c r="Q44" i="17" s="1"/>
  <c r="O43" i="17"/>
  <c r="P42" i="17"/>
  <c r="N42" i="17"/>
  <c r="M42" i="17"/>
  <c r="M51" i="17" s="1"/>
  <c r="O41" i="17"/>
  <c r="Q41" i="17" s="1"/>
  <c r="O40" i="17"/>
  <c r="Q40" i="17" s="1"/>
  <c r="O39" i="17"/>
  <c r="P38" i="17"/>
  <c r="N38" i="17"/>
  <c r="M38" i="17"/>
  <c r="M52" i="17" s="1"/>
  <c r="O37" i="17"/>
  <c r="Q37" i="17" s="1"/>
  <c r="O36" i="17"/>
  <c r="Q36" i="17" s="1"/>
  <c r="O35" i="17"/>
  <c r="Q35" i="17" s="1"/>
  <c r="P24" i="17"/>
  <c r="N24" i="17"/>
  <c r="O23" i="17"/>
  <c r="Q23" i="17" s="1"/>
  <c r="O22" i="17"/>
  <c r="Q22" i="17" s="1"/>
  <c r="O21" i="17"/>
  <c r="Q21" i="17" s="1"/>
  <c r="M20" i="17"/>
  <c r="O19" i="17"/>
  <c r="Q19" i="17" s="1"/>
  <c r="O18" i="17"/>
  <c r="Q18" i="17" s="1"/>
  <c r="O17" i="17"/>
  <c r="P16" i="17"/>
  <c r="N16" i="17"/>
  <c r="M16" i="17"/>
  <c r="M25" i="17" s="1"/>
  <c r="O15" i="17"/>
  <c r="Q15" i="17" s="1"/>
  <c r="O14" i="17"/>
  <c r="Q14" i="17" s="1"/>
  <c r="O13" i="17"/>
  <c r="P12" i="17"/>
  <c r="N12" i="17"/>
  <c r="M12" i="17"/>
  <c r="M26" i="17" s="1"/>
  <c r="O11" i="17"/>
  <c r="Q11" i="17" s="1"/>
  <c r="O10" i="17"/>
  <c r="Q10" i="17" s="1"/>
  <c r="O9" i="17"/>
  <c r="Q9" i="17" s="1"/>
  <c r="P49" i="19"/>
  <c r="P48" i="19"/>
  <c r="P47" i="19"/>
  <c r="P45" i="19"/>
  <c r="P44" i="19"/>
  <c r="P43" i="19"/>
  <c r="P41" i="19"/>
  <c r="P40" i="19"/>
  <c r="P39" i="19"/>
  <c r="P37" i="19"/>
  <c r="P36" i="19"/>
  <c r="P35" i="19"/>
  <c r="P23" i="19"/>
  <c r="P22" i="19"/>
  <c r="P21" i="19"/>
  <c r="P19" i="19"/>
  <c r="P18" i="19"/>
  <c r="P17" i="19"/>
  <c r="P15" i="19"/>
  <c r="P14" i="19"/>
  <c r="P13" i="19"/>
  <c r="P11" i="19"/>
  <c r="P10" i="19"/>
  <c r="P9" i="19"/>
  <c r="P205" i="20"/>
  <c r="P205" i="19" s="1"/>
  <c r="N205" i="20"/>
  <c r="N205" i="19" s="1"/>
  <c r="M205" i="20"/>
  <c r="M205" i="19" s="1"/>
  <c r="P204" i="20"/>
  <c r="P204" i="19" s="1"/>
  <c r="N204" i="20"/>
  <c r="N204" i="19" s="1"/>
  <c r="M204" i="20"/>
  <c r="M204" i="19" s="1"/>
  <c r="P203" i="20"/>
  <c r="N203" i="20"/>
  <c r="N203" i="19" s="1"/>
  <c r="M203" i="20"/>
  <c r="M203" i="19" s="1"/>
  <c r="P201" i="20"/>
  <c r="P201" i="19" s="1"/>
  <c r="N201" i="20"/>
  <c r="M201" i="20"/>
  <c r="M201" i="19" s="1"/>
  <c r="P200" i="20"/>
  <c r="P200" i="19" s="1"/>
  <c r="N200" i="20"/>
  <c r="N200" i="19" s="1"/>
  <c r="M200" i="20"/>
  <c r="P199" i="20"/>
  <c r="N199" i="20"/>
  <c r="M199" i="20"/>
  <c r="P197" i="20"/>
  <c r="P197" i="19" s="1"/>
  <c r="N197" i="20"/>
  <c r="N197" i="19" s="1"/>
  <c r="M197" i="20"/>
  <c r="M197" i="19" s="1"/>
  <c r="P196" i="20"/>
  <c r="P196" i="19" s="1"/>
  <c r="N196" i="20"/>
  <c r="N196" i="19" s="1"/>
  <c r="M196" i="20"/>
  <c r="M196" i="19" s="1"/>
  <c r="P195" i="20"/>
  <c r="N195" i="20"/>
  <c r="M195" i="20"/>
  <c r="P193" i="20"/>
  <c r="P193" i="19" s="1"/>
  <c r="N193" i="20"/>
  <c r="N193" i="19" s="1"/>
  <c r="M193" i="20"/>
  <c r="M193" i="19" s="1"/>
  <c r="P192" i="20"/>
  <c r="P192" i="19" s="1"/>
  <c r="N192" i="20"/>
  <c r="N192" i="19" s="1"/>
  <c r="M192" i="20"/>
  <c r="M192" i="19" s="1"/>
  <c r="P191" i="20"/>
  <c r="P191" i="19" s="1"/>
  <c r="N191" i="20"/>
  <c r="N191" i="19" s="1"/>
  <c r="M191" i="20"/>
  <c r="M191" i="19" s="1"/>
  <c r="P179" i="20"/>
  <c r="P179" i="19" s="1"/>
  <c r="N179" i="20"/>
  <c r="N179" i="19" s="1"/>
  <c r="M179" i="20"/>
  <c r="M179" i="19" s="1"/>
  <c r="P178" i="20"/>
  <c r="N178" i="20"/>
  <c r="N178" i="19" s="1"/>
  <c r="M178" i="20"/>
  <c r="M178" i="19" s="1"/>
  <c r="P177" i="20"/>
  <c r="N177" i="20"/>
  <c r="N177" i="19" s="1"/>
  <c r="M177" i="20"/>
  <c r="M177" i="19" s="1"/>
  <c r="P175" i="20"/>
  <c r="P175" i="19" s="1"/>
  <c r="N175" i="20"/>
  <c r="M175" i="20"/>
  <c r="P174" i="20"/>
  <c r="P174" i="19" s="1"/>
  <c r="N174" i="20"/>
  <c r="N174" i="19" s="1"/>
  <c r="M174" i="20"/>
  <c r="P173" i="20"/>
  <c r="N173" i="20"/>
  <c r="M173" i="20"/>
  <c r="P171" i="20"/>
  <c r="P171" i="19" s="1"/>
  <c r="N171" i="20"/>
  <c r="N171" i="19" s="1"/>
  <c r="M171" i="20"/>
  <c r="M171" i="19" s="1"/>
  <c r="P170" i="20"/>
  <c r="P170" i="19" s="1"/>
  <c r="N170" i="20"/>
  <c r="M170" i="20"/>
  <c r="M170" i="19" s="1"/>
  <c r="P169" i="20"/>
  <c r="N169" i="20"/>
  <c r="M169" i="20"/>
  <c r="P167" i="20"/>
  <c r="P167" i="19" s="1"/>
  <c r="N167" i="20"/>
  <c r="N167" i="19" s="1"/>
  <c r="M167" i="20"/>
  <c r="P166" i="20"/>
  <c r="P166" i="19" s="1"/>
  <c r="N166" i="20"/>
  <c r="N166" i="19" s="1"/>
  <c r="M166" i="20"/>
  <c r="P165" i="20"/>
  <c r="P165" i="19" s="1"/>
  <c r="N165" i="20"/>
  <c r="N165" i="19" s="1"/>
  <c r="M165" i="20"/>
  <c r="M165" i="19" s="1"/>
  <c r="P127" i="20"/>
  <c r="P127" i="19" s="1"/>
  <c r="N127" i="20"/>
  <c r="N127" i="19" s="1"/>
  <c r="M127" i="20"/>
  <c r="P126" i="20"/>
  <c r="P126" i="19" s="1"/>
  <c r="N126" i="20"/>
  <c r="N126" i="19" s="1"/>
  <c r="M126" i="20"/>
  <c r="P125" i="20"/>
  <c r="N125" i="20"/>
  <c r="N125" i="19" s="1"/>
  <c r="M125" i="20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P121" i="20"/>
  <c r="N121" i="20"/>
  <c r="M121" i="20"/>
  <c r="P119" i="20"/>
  <c r="P119" i="19" s="1"/>
  <c r="N119" i="20"/>
  <c r="N119" i="19" s="1"/>
  <c r="M119" i="20"/>
  <c r="M119" i="19" s="1"/>
  <c r="P118" i="20"/>
  <c r="P118" i="19" s="1"/>
  <c r="N118" i="20"/>
  <c r="N118" i="19" s="1"/>
  <c r="M118" i="20"/>
  <c r="M118" i="19" s="1"/>
  <c r="P117" i="20"/>
  <c r="N117" i="20"/>
  <c r="M117" i="20"/>
  <c r="P115" i="20"/>
  <c r="P115" i="19" s="1"/>
  <c r="N115" i="20"/>
  <c r="N115" i="19" s="1"/>
  <c r="M115" i="20"/>
  <c r="P114" i="20"/>
  <c r="P114" i="19" s="1"/>
  <c r="N114" i="20"/>
  <c r="N114" i="19" s="1"/>
  <c r="M114" i="20"/>
  <c r="P113" i="20"/>
  <c r="N113" i="20"/>
  <c r="N113" i="19" s="1"/>
  <c r="M113" i="20"/>
  <c r="M113" i="19" s="1"/>
  <c r="P101" i="20"/>
  <c r="N101" i="20"/>
  <c r="M101" i="20"/>
  <c r="M101" i="19" s="1"/>
  <c r="P100" i="20"/>
  <c r="P100" i="19" s="1"/>
  <c r="P152" i="19" s="1"/>
  <c r="N100" i="20"/>
  <c r="N100" i="19" s="1"/>
  <c r="N152" i="19" s="1"/>
  <c r="M100" i="20"/>
  <c r="M100" i="19" s="1"/>
  <c r="P99" i="20"/>
  <c r="N99" i="20"/>
  <c r="N151" i="20" s="1"/>
  <c r="M99" i="20"/>
  <c r="P97" i="20"/>
  <c r="P97" i="19" s="1"/>
  <c r="N97" i="20"/>
  <c r="N97" i="19" s="1"/>
  <c r="M97" i="20"/>
  <c r="M97" i="19" s="1"/>
  <c r="P96" i="20"/>
  <c r="P96" i="19" s="1"/>
  <c r="P148" i="19" s="1"/>
  <c r="N96" i="20"/>
  <c r="M96" i="20"/>
  <c r="M148" i="20" s="1"/>
  <c r="P95" i="20"/>
  <c r="N95" i="20"/>
  <c r="M95" i="20"/>
  <c r="P93" i="20"/>
  <c r="P93" i="19" s="1"/>
  <c r="P145" i="19" s="1"/>
  <c r="N93" i="20"/>
  <c r="N93" i="19" s="1"/>
  <c r="N145" i="19" s="1"/>
  <c r="M93" i="20"/>
  <c r="M93" i="19" s="1"/>
  <c r="P92" i="20"/>
  <c r="N92" i="20"/>
  <c r="N92" i="19" s="1"/>
  <c r="M92" i="20"/>
  <c r="M144" i="20" s="1"/>
  <c r="P91" i="20"/>
  <c r="N91" i="20"/>
  <c r="M91" i="20"/>
  <c r="P89" i="20"/>
  <c r="N89" i="20"/>
  <c r="N141" i="20" s="1"/>
  <c r="M89" i="20"/>
  <c r="P88" i="20"/>
  <c r="P88" i="19" s="1"/>
  <c r="N88" i="20"/>
  <c r="N88" i="19" s="1"/>
  <c r="N140" i="19" s="1"/>
  <c r="M88" i="20"/>
  <c r="M88" i="19" s="1"/>
  <c r="P87" i="20"/>
  <c r="N87" i="20"/>
  <c r="M87" i="20"/>
  <c r="M87" i="19" s="1"/>
  <c r="P49" i="20"/>
  <c r="N49" i="20"/>
  <c r="N49" i="19" s="1"/>
  <c r="M49" i="20"/>
  <c r="P48" i="20"/>
  <c r="N48" i="20"/>
  <c r="N48" i="19" s="1"/>
  <c r="M48" i="20"/>
  <c r="P47" i="20"/>
  <c r="N47" i="20"/>
  <c r="N47" i="19" s="1"/>
  <c r="M47" i="20"/>
  <c r="P45" i="20"/>
  <c r="N45" i="20"/>
  <c r="N45" i="19" s="1"/>
  <c r="M45" i="20"/>
  <c r="M45" i="19" s="1"/>
  <c r="P44" i="20"/>
  <c r="N44" i="20"/>
  <c r="N44" i="19" s="1"/>
  <c r="M44" i="20"/>
  <c r="P43" i="20"/>
  <c r="N43" i="20"/>
  <c r="M43" i="20"/>
  <c r="P41" i="20"/>
  <c r="N41" i="20"/>
  <c r="N41" i="19" s="1"/>
  <c r="M41" i="20"/>
  <c r="M41" i="19" s="1"/>
  <c r="P40" i="20"/>
  <c r="N40" i="20"/>
  <c r="N40" i="19" s="1"/>
  <c r="M40" i="20"/>
  <c r="M40" i="19" s="1"/>
  <c r="P39" i="20"/>
  <c r="N39" i="20"/>
  <c r="M39" i="20"/>
  <c r="P37" i="20"/>
  <c r="N37" i="20"/>
  <c r="N37" i="19" s="1"/>
  <c r="M37" i="20"/>
  <c r="P36" i="20"/>
  <c r="N36" i="20"/>
  <c r="N36" i="19" s="1"/>
  <c r="M36" i="20"/>
  <c r="P35" i="20"/>
  <c r="N35" i="20"/>
  <c r="N35" i="19" s="1"/>
  <c r="M35" i="20"/>
  <c r="M35" i="19" s="1"/>
  <c r="P23" i="20"/>
  <c r="P75" i="20" s="1"/>
  <c r="N23" i="20"/>
  <c r="N23" i="19" s="1"/>
  <c r="M23" i="20"/>
  <c r="P22" i="20"/>
  <c r="P74" i="20" s="1"/>
  <c r="N22" i="20"/>
  <c r="N22" i="19" s="1"/>
  <c r="M22" i="20"/>
  <c r="P21" i="20"/>
  <c r="N21" i="20"/>
  <c r="M21" i="20"/>
  <c r="P19" i="20"/>
  <c r="P71" i="20" s="1"/>
  <c r="N19" i="20"/>
  <c r="N19" i="19" s="1"/>
  <c r="M19" i="20"/>
  <c r="M19" i="19" s="1"/>
  <c r="P18" i="20"/>
  <c r="N18" i="20"/>
  <c r="N18" i="19" s="1"/>
  <c r="M18" i="20"/>
  <c r="M70" i="20" s="1"/>
  <c r="P17" i="20"/>
  <c r="N17" i="20"/>
  <c r="M17" i="20"/>
  <c r="M17" i="19" s="1"/>
  <c r="P15" i="20"/>
  <c r="N15" i="20"/>
  <c r="M15" i="20"/>
  <c r="M15" i="19" s="1"/>
  <c r="P14" i="20"/>
  <c r="N14" i="20"/>
  <c r="N14" i="19" s="1"/>
  <c r="M14" i="20"/>
  <c r="M14" i="19" s="1"/>
  <c r="P13" i="20"/>
  <c r="N13" i="20"/>
  <c r="M13" i="20"/>
  <c r="P11" i="20"/>
  <c r="P63" i="20" s="1"/>
  <c r="N11" i="20"/>
  <c r="N11" i="19" s="1"/>
  <c r="M11" i="20"/>
  <c r="P10" i="20"/>
  <c r="P62" i="20" s="1"/>
  <c r="N10" i="20"/>
  <c r="N10" i="19" s="1"/>
  <c r="M10" i="20"/>
  <c r="P9" i="20"/>
  <c r="N9" i="20"/>
  <c r="N9" i="19" s="1"/>
  <c r="M9" i="20"/>
  <c r="D75" i="1"/>
  <c r="C75" i="1"/>
  <c r="D74" i="1"/>
  <c r="C74" i="1"/>
  <c r="D73" i="1"/>
  <c r="C73" i="1"/>
  <c r="D71" i="1"/>
  <c r="C71" i="1"/>
  <c r="D70" i="1"/>
  <c r="C70" i="1"/>
  <c r="D69" i="1"/>
  <c r="C69" i="1"/>
  <c r="D67" i="1"/>
  <c r="C67" i="1"/>
  <c r="D66" i="1"/>
  <c r="C66" i="1"/>
  <c r="D65" i="1"/>
  <c r="C65" i="1"/>
  <c r="D63" i="1"/>
  <c r="C63" i="1"/>
  <c r="D62" i="1"/>
  <c r="C62" i="1"/>
  <c r="D61" i="1"/>
  <c r="C61" i="1"/>
  <c r="D50" i="1"/>
  <c r="E49" i="1"/>
  <c r="E48" i="1"/>
  <c r="E47" i="1"/>
  <c r="E45" i="1"/>
  <c r="E44" i="1"/>
  <c r="E43" i="1"/>
  <c r="D42" i="1"/>
  <c r="C42" i="1"/>
  <c r="C51" i="1" s="1"/>
  <c r="E41" i="1"/>
  <c r="E40" i="1"/>
  <c r="E39" i="1"/>
  <c r="D38" i="1"/>
  <c r="C38" i="1"/>
  <c r="C52" i="1" s="1"/>
  <c r="E37" i="1"/>
  <c r="E36" i="1"/>
  <c r="E35" i="1"/>
  <c r="D24" i="1"/>
  <c r="E23" i="1"/>
  <c r="E22" i="1"/>
  <c r="E21" i="1"/>
  <c r="C20" i="1"/>
  <c r="E19" i="1"/>
  <c r="E18" i="1"/>
  <c r="E17" i="1"/>
  <c r="D16" i="1"/>
  <c r="C16" i="1"/>
  <c r="E15" i="1"/>
  <c r="E14" i="1"/>
  <c r="E13" i="1"/>
  <c r="D12" i="1"/>
  <c r="C12" i="1"/>
  <c r="E11" i="1"/>
  <c r="E10" i="1"/>
  <c r="E9" i="1"/>
  <c r="D75" i="13"/>
  <c r="C75" i="13"/>
  <c r="D74" i="13"/>
  <c r="C74" i="13"/>
  <c r="D73" i="13"/>
  <c r="C73" i="13"/>
  <c r="C76" i="13" s="1"/>
  <c r="D71" i="13"/>
  <c r="C71" i="13"/>
  <c r="D70" i="13"/>
  <c r="C70" i="13"/>
  <c r="D69" i="13"/>
  <c r="C69" i="13"/>
  <c r="D67" i="13"/>
  <c r="C67" i="13"/>
  <c r="D66" i="13"/>
  <c r="C66" i="13"/>
  <c r="D65" i="13"/>
  <c r="C65" i="13"/>
  <c r="D63" i="13"/>
  <c r="C63" i="13"/>
  <c r="D62" i="13"/>
  <c r="C62" i="13"/>
  <c r="D61" i="13"/>
  <c r="C61" i="13"/>
  <c r="D50" i="13"/>
  <c r="E49" i="13"/>
  <c r="E48" i="13"/>
  <c r="E47" i="13"/>
  <c r="E45" i="13"/>
  <c r="E44" i="13"/>
  <c r="E43" i="13"/>
  <c r="D42" i="13"/>
  <c r="C42" i="13"/>
  <c r="C51" i="13" s="1"/>
  <c r="E41" i="13"/>
  <c r="E40" i="13"/>
  <c r="E39" i="13"/>
  <c r="D38" i="13"/>
  <c r="C38" i="13"/>
  <c r="C52" i="13" s="1"/>
  <c r="E37" i="13"/>
  <c r="E36" i="13"/>
  <c r="E35" i="13"/>
  <c r="D24" i="13"/>
  <c r="E23" i="13"/>
  <c r="E22" i="13"/>
  <c r="E21" i="13"/>
  <c r="C20" i="13"/>
  <c r="E19" i="13"/>
  <c r="E18" i="13"/>
  <c r="E17" i="13"/>
  <c r="D16" i="13"/>
  <c r="C16" i="13"/>
  <c r="C25" i="13" s="1"/>
  <c r="E15" i="13"/>
  <c r="E14" i="13"/>
  <c r="E13" i="13"/>
  <c r="D12" i="13"/>
  <c r="C12" i="13"/>
  <c r="C26" i="13" s="1"/>
  <c r="E11" i="13"/>
  <c r="E10" i="13"/>
  <c r="E9" i="13"/>
  <c r="D75" i="14"/>
  <c r="C75" i="14"/>
  <c r="D74" i="14"/>
  <c r="C74" i="14"/>
  <c r="D73" i="14"/>
  <c r="C73" i="14"/>
  <c r="C76" i="14" s="1"/>
  <c r="D71" i="14"/>
  <c r="C71" i="14"/>
  <c r="D70" i="14"/>
  <c r="C70" i="14"/>
  <c r="D69" i="14"/>
  <c r="C69" i="14"/>
  <c r="D67" i="14"/>
  <c r="C67" i="14"/>
  <c r="D66" i="14"/>
  <c r="C66" i="14"/>
  <c r="D65" i="14"/>
  <c r="C65" i="14"/>
  <c r="D63" i="14"/>
  <c r="C63" i="14"/>
  <c r="D62" i="14"/>
  <c r="C62" i="14"/>
  <c r="D61" i="14"/>
  <c r="C61" i="14"/>
  <c r="D50" i="14"/>
  <c r="E49" i="14"/>
  <c r="E48" i="14"/>
  <c r="E47" i="14"/>
  <c r="E45" i="14"/>
  <c r="E44" i="14"/>
  <c r="E43" i="14"/>
  <c r="D42" i="14"/>
  <c r="C42" i="14"/>
  <c r="E41" i="14"/>
  <c r="E40" i="14"/>
  <c r="E39" i="14"/>
  <c r="D38" i="14"/>
  <c r="E37" i="14"/>
  <c r="E36" i="14"/>
  <c r="E35" i="14"/>
  <c r="D24" i="14"/>
  <c r="E23" i="14"/>
  <c r="E22" i="14"/>
  <c r="E21" i="14"/>
  <c r="C20" i="14"/>
  <c r="E19" i="14"/>
  <c r="E18" i="14"/>
  <c r="E17" i="14"/>
  <c r="D16" i="14"/>
  <c r="C16" i="14"/>
  <c r="C25" i="14" s="1"/>
  <c r="E15" i="14"/>
  <c r="E14" i="14"/>
  <c r="E13" i="14"/>
  <c r="D12" i="14"/>
  <c r="C12" i="14"/>
  <c r="C26" i="14" s="1"/>
  <c r="E11" i="14"/>
  <c r="E10" i="14"/>
  <c r="E9" i="14"/>
  <c r="D75" i="15"/>
  <c r="C75" i="15"/>
  <c r="D74" i="15"/>
  <c r="C74" i="15"/>
  <c r="D73" i="15"/>
  <c r="C73" i="15"/>
  <c r="D71" i="15"/>
  <c r="C71" i="15"/>
  <c r="D70" i="15"/>
  <c r="C70" i="15"/>
  <c r="D69" i="15"/>
  <c r="C69" i="15"/>
  <c r="D67" i="15"/>
  <c r="C67" i="15"/>
  <c r="D66" i="15"/>
  <c r="C66" i="15"/>
  <c r="D65" i="15"/>
  <c r="C65" i="15"/>
  <c r="D63" i="15"/>
  <c r="C63" i="15"/>
  <c r="D62" i="15"/>
  <c r="C62" i="15"/>
  <c r="D61" i="15"/>
  <c r="C61" i="15"/>
  <c r="D50" i="15"/>
  <c r="E49" i="15"/>
  <c r="E48" i="15"/>
  <c r="E47" i="15"/>
  <c r="E45" i="15"/>
  <c r="E44" i="15"/>
  <c r="E43" i="15"/>
  <c r="D42" i="15"/>
  <c r="C42" i="15"/>
  <c r="C51" i="15" s="1"/>
  <c r="E41" i="15"/>
  <c r="E40" i="15"/>
  <c r="E39" i="15"/>
  <c r="D38" i="15"/>
  <c r="C38" i="15"/>
  <c r="E37" i="15"/>
  <c r="E36" i="15"/>
  <c r="E35" i="15"/>
  <c r="D24" i="15"/>
  <c r="E23" i="15"/>
  <c r="E22" i="15"/>
  <c r="E21" i="15"/>
  <c r="C20" i="15"/>
  <c r="E19" i="15"/>
  <c r="E18" i="15"/>
  <c r="E17" i="15"/>
  <c r="D16" i="15"/>
  <c r="C16" i="15"/>
  <c r="C25" i="15" s="1"/>
  <c r="E15" i="15"/>
  <c r="E14" i="15"/>
  <c r="E13" i="15"/>
  <c r="D12" i="15"/>
  <c r="C12" i="15"/>
  <c r="E11" i="15"/>
  <c r="E10" i="15"/>
  <c r="E9" i="15"/>
  <c r="D75" i="16"/>
  <c r="C75" i="16"/>
  <c r="D74" i="16"/>
  <c r="C74" i="16"/>
  <c r="D73" i="16"/>
  <c r="C73" i="16"/>
  <c r="D71" i="16"/>
  <c r="C71" i="16"/>
  <c r="D70" i="16"/>
  <c r="C70" i="16"/>
  <c r="D69" i="16"/>
  <c r="C69" i="16"/>
  <c r="D67" i="16"/>
  <c r="C67" i="16"/>
  <c r="D66" i="16"/>
  <c r="C66" i="16"/>
  <c r="D65" i="16"/>
  <c r="C65" i="16"/>
  <c r="D63" i="16"/>
  <c r="C63" i="16"/>
  <c r="D62" i="16"/>
  <c r="C62" i="16"/>
  <c r="D61" i="16"/>
  <c r="C61" i="16"/>
  <c r="D50" i="16"/>
  <c r="E49" i="16"/>
  <c r="E48" i="16"/>
  <c r="E47" i="16"/>
  <c r="E45" i="16"/>
  <c r="E44" i="16"/>
  <c r="I44" i="16" s="1"/>
  <c r="E43" i="16"/>
  <c r="D42" i="16"/>
  <c r="C42" i="16"/>
  <c r="C51" i="16" s="1"/>
  <c r="E41" i="16"/>
  <c r="E40" i="16"/>
  <c r="E39" i="16"/>
  <c r="D38" i="16"/>
  <c r="C38" i="16"/>
  <c r="E37" i="16"/>
  <c r="E36" i="16"/>
  <c r="E35" i="16"/>
  <c r="D24" i="16"/>
  <c r="E23" i="16"/>
  <c r="E22" i="16"/>
  <c r="E21" i="16"/>
  <c r="C20" i="16"/>
  <c r="E19" i="16"/>
  <c r="E18" i="16"/>
  <c r="E17" i="16"/>
  <c r="D16" i="16"/>
  <c r="C16" i="16"/>
  <c r="E15" i="16"/>
  <c r="E14" i="16"/>
  <c r="E13" i="16"/>
  <c r="D12" i="16"/>
  <c r="C12" i="16"/>
  <c r="E11" i="16"/>
  <c r="E10" i="16"/>
  <c r="E9" i="16"/>
  <c r="D75" i="17"/>
  <c r="C75" i="17"/>
  <c r="D74" i="17"/>
  <c r="C74" i="17"/>
  <c r="D73" i="17"/>
  <c r="C73" i="17"/>
  <c r="D71" i="17"/>
  <c r="C71" i="17"/>
  <c r="D70" i="17"/>
  <c r="C70" i="17"/>
  <c r="D69" i="17"/>
  <c r="C69" i="17"/>
  <c r="D67" i="17"/>
  <c r="C67" i="17"/>
  <c r="D66" i="17"/>
  <c r="C66" i="17"/>
  <c r="D65" i="17"/>
  <c r="C65" i="17"/>
  <c r="D63" i="17"/>
  <c r="C63" i="17"/>
  <c r="D62" i="17"/>
  <c r="C62" i="17"/>
  <c r="D61" i="17"/>
  <c r="C61" i="17"/>
  <c r="D50" i="17"/>
  <c r="E49" i="17"/>
  <c r="E48" i="17"/>
  <c r="E47" i="17"/>
  <c r="E45" i="17"/>
  <c r="E44" i="17"/>
  <c r="E43" i="17"/>
  <c r="D42" i="17"/>
  <c r="C42" i="17"/>
  <c r="C51" i="17" s="1"/>
  <c r="E41" i="17"/>
  <c r="E40" i="17"/>
  <c r="E39" i="17"/>
  <c r="D38" i="17"/>
  <c r="C38" i="17"/>
  <c r="C52" i="17" s="1"/>
  <c r="E37" i="17"/>
  <c r="E36" i="17"/>
  <c r="E35" i="17"/>
  <c r="D24" i="17"/>
  <c r="E23" i="17"/>
  <c r="E22" i="17"/>
  <c r="E21" i="17"/>
  <c r="C20" i="17"/>
  <c r="E19" i="17"/>
  <c r="E18" i="17"/>
  <c r="E17" i="17"/>
  <c r="D16" i="17"/>
  <c r="C16" i="17"/>
  <c r="E15" i="17"/>
  <c r="E14" i="17"/>
  <c r="E13" i="17"/>
  <c r="D12" i="17"/>
  <c r="C12" i="17"/>
  <c r="E11" i="17"/>
  <c r="E10" i="17"/>
  <c r="E9" i="17"/>
  <c r="D49" i="20"/>
  <c r="D49" i="19" s="1"/>
  <c r="C49" i="20"/>
  <c r="D48" i="20"/>
  <c r="D48" i="19" s="1"/>
  <c r="C48" i="20"/>
  <c r="C48" i="19" s="1"/>
  <c r="D47" i="20"/>
  <c r="D47" i="19" s="1"/>
  <c r="C47" i="20"/>
  <c r="C50" i="20" s="1"/>
  <c r="D45" i="20"/>
  <c r="D45" i="19" s="1"/>
  <c r="C45" i="20"/>
  <c r="C45" i="19" s="1"/>
  <c r="D44" i="20"/>
  <c r="D44" i="19" s="1"/>
  <c r="C44" i="20"/>
  <c r="C44" i="19" s="1"/>
  <c r="D43" i="20"/>
  <c r="C43" i="20"/>
  <c r="D41" i="20"/>
  <c r="D41" i="19" s="1"/>
  <c r="C41" i="20"/>
  <c r="D40" i="20"/>
  <c r="D40" i="19" s="1"/>
  <c r="C40" i="20"/>
  <c r="D39" i="20"/>
  <c r="C39" i="20"/>
  <c r="D37" i="20"/>
  <c r="D37" i="19" s="1"/>
  <c r="C37" i="20"/>
  <c r="D36" i="20"/>
  <c r="D36" i="19" s="1"/>
  <c r="C36" i="20"/>
  <c r="D35" i="20"/>
  <c r="D35" i="19" s="1"/>
  <c r="C35" i="20"/>
  <c r="D23" i="20"/>
  <c r="D23" i="19" s="1"/>
  <c r="C23" i="20"/>
  <c r="D22" i="20"/>
  <c r="D74" i="20" s="1"/>
  <c r="C22" i="20"/>
  <c r="D21" i="20"/>
  <c r="D21" i="19" s="1"/>
  <c r="D73" i="19" s="1"/>
  <c r="C21" i="20"/>
  <c r="C24" i="20" s="1"/>
  <c r="D19" i="20"/>
  <c r="D19" i="19" s="1"/>
  <c r="C19" i="20"/>
  <c r="C19" i="19" s="1"/>
  <c r="D18" i="20"/>
  <c r="D18" i="19" s="1"/>
  <c r="C18" i="20"/>
  <c r="D17" i="20"/>
  <c r="C17" i="20"/>
  <c r="D15" i="20"/>
  <c r="D15" i="19" s="1"/>
  <c r="C15" i="20"/>
  <c r="D14" i="20"/>
  <c r="D14" i="19" s="1"/>
  <c r="C14" i="20"/>
  <c r="D13" i="20"/>
  <c r="C13" i="20"/>
  <c r="D11" i="20"/>
  <c r="D11" i="19" s="1"/>
  <c r="D63" i="19" s="1"/>
  <c r="C11" i="20"/>
  <c r="D10" i="20"/>
  <c r="C10" i="20"/>
  <c r="C62" i="20" s="1"/>
  <c r="D9" i="20"/>
  <c r="D9" i="19" s="1"/>
  <c r="C9" i="20"/>
  <c r="C9" i="19" s="1"/>
  <c r="S75" i="14"/>
  <c r="R75" i="14"/>
  <c r="S74" i="14"/>
  <c r="R74" i="14"/>
  <c r="S73" i="14"/>
  <c r="R73" i="14"/>
  <c r="S71" i="14"/>
  <c r="R71" i="14"/>
  <c r="S70" i="14"/>
  <c r="R70" i="14"/>
  <c r="S69" i="14"/>
  <c r="R69" i="14"/>
  <c r="S67" i="14"/>
  <c r="S66" i="14"/>
  <c r="S65" i="14"/>
  <c r="S63" i="14"/>
  <c r="S62" i="14"/>
  <c r="S61" i="14"/>
  <c r="C25" i="16" l="1"/>
  <c r="C26" i="15"/>
  <c r="C25" i="17"/>
  <c r="C26" i="16"/>
  <c r="C52" i="16"/>
  <c r="C25" i="1"/>
  <c r="M76" i="13"/>
  <c r="C26" i="17"/>
  <c r="C76" i="15"/>
  <c r="C26" i="1"/>
  <c r="M76" i="15"/>
  <c r="M154" i="1"/>
  <c r="C76" i="16"/>
  <c r="M76" i="16"/>
  <c r="M154" i="16"/>
  <c r="M154" i="14"/>
  <c r="C52" i="15"/>
  <c r="C76" i="17"/>
  <c r="C76" i="1"/>
  <c r="C51" i="14"/>
  <c r="C52" i="14"/>
  <c r="M21" i="19"/>
  <c r="M24" i="20"/>
  <c r="M47" i="19"/>
  <c r="O47" i="19" s="1"/>
  <c r="M50" i="20"/>
  <c r="M99" i="19"/>
  <c r="M102" i="19" s="1"/>
  <c r="M102" i="20"/>
  <c r="M125" i="19"/>
  <c r="M128" i="20"/>
  <c r="O98" i="14"/>
  <c r="O20" i="13"/>
  <c r="O124" i="1"/>
  <c r="E46" i="17"/>
  <c r="C72" i="17"/>
  <c r="E20" i="14"/>
  <c r="E20" i="13"/>
  <c r="D72" i="13"/>
  <c r="E46" i="1"/>
  <c r="C72" i="1"/>
  <c r="O20" i="17"/>
  <c r="O124" i="17"/>
  <c r="O202" i="15"/>
  <c r="O46" i="14"/>
  <c r="N72" i="14"/>
  <c r="O202" i="14"/>
  <c r="N228" i="14"/>
  <c r="N228" i="13"/>
  <c r="P72" i="1"/>
  <c r="M150" i="1"/>
  <c r="P228" i="1"/>
  <c r="C46" i="20"/>
  <c r="E20" i="15"/>
  <c r="D72" i="15"/>
  <c r="D72" i="14"/>
  <c r="E46" i="13"/>
  <c r="C72" i="13"/>
  <c r="N20" i="20"/>
  <c r="N46" i="20"/>
  <c r="N98" i="20"/>
  <c r="P72" i="17"/>
  <c r="M150" i="17"/>
  <c r="P228" i="17"/>
  <c r="O20" i="16"/>
  <c r="Q98" i="16"/>
  <c r="O124" i="16"/>
  <c r="N150" i="16"/>
  <c r="M72" i="15"/>
  <c r="P150" i="15"/>
  <c r="O176" i="15"/>
  <c r="M228" i="15"/>
  <c r="N173" i="19"/>
  <c r="N176" i="20"/>
  <c r="N199" i="19"/>
  <c r="N202" i="20"/>
  <c r="Q95" i="13"/>
  <c r="Q98" i="13" s="1"/>
  <c r="O98" i="13"/>
  <c r="S72" i="14"/>
  <c r="P199" i="19"/>
  <c r="P202" i="19" s="1"/>
  <c r="P202" i="20"/>
  <c r="N150" i="17"/>
  <c r="M72" i="16"/>
  <c r="M228" i="16"/>
  <c r="Q43" i="15"/>
  <c r="Q46" i="15" s="1"/>
  <c r="O46" i="15"/>
  <c r="N228" i="15"/>
  <c r="P72" i="14"/>
  <c r="P228" i="14"/>
  <c r="M72" i="13"/>
  <c r="Q17" i="1"/>
  <c r="Q20" i="1" s="1"/>
  <c r="O20" i="1"/>
  <c r="E20" i="17"/>
  <c r="D72" i="17"/>
  <c r="E46" i="16"/>
  <c r="C72" i="16"/>
  <c r="E20" i="1"/>
  <c r="D72" i="1"/>
  <c r="M72" i="17"/>
  <c r="P150" i="17"/>
  <c r="Q173" i="17"/>
  <c r="Q176" i="17" s="1"/>
  <c r="O176" i="17"/>
  <c r="M228" i="17"/>
  <c r="Q43" i="16"/>
  <c r="O46" i="16"/>
  <c r="N72" i="16"/>
  <c r="O202" i="16"/>
  <c r="N228" i="16"/>
  <c r="P72" i="15"/>
  <c r="Q95" i="15"/>
  <c r="O98" i="15"/>
  <c r="M150" i="15"/>
  <c r="P228" i="15"/>
  <c r="O124" i="14"/>
  <c r="N150" i="14"/>
  <c r="N72" i="13"/>
  <c r="O124" i="13"/>
  <c r="N150" i="13"/>
  <c r="M72" i="1"/>
  <c r="P150" i="1"/>
  <c r="Q173" i="1"/>
  <c r="Q176" i="1" s="1"/>
  <c r="O176" i="1"/>
  <c r="M228" i="1"/>
  <c r="R72" i="14"/>
  <c r="N121" i="19"/>
  <c r="N124" i="19" s="1"/>
  <c r="N124" i="20"/>
  <c r="Q95" i="17"/>
  <c r="Q98" i="17" s="1"/>
  <c r="O98" i="17"/>
  <c r="Q199" i="13"/>
  <c r="Q202" i="13" s="1"/>
  <c r="W202" i="13" s="1"/>
  <c r="O202" i="13"/>
  <c r="Q95" i="1"/>
  <c r="O98" i="1"/>
  <c r="D17" i="19"/>
  <c r="D20" i="19" s="1"/>
  <c r="D20" i="20"/>
  <c r="D43" i="19"/>
  <c r="D46" i="19" s="1"/>
  <c r="D46" i="20"/>
  <c r="P69" i="20"/>
  <c r="P20" i="20"/>
  <c r="P46" i="20"/>
  <c r="P95" i="19"/>
  <c r="P98" i="20"/>
  <c r="P121" i="19"/>
  <c r="P124" i="19" s="1"/>
  <c r="P124" i="20"/>
  <c r="P173" i="19"/>
  <c r="P176" i="19" s="1"/>
  <c r="P176" i="20"/>
  <c r="P150" i="16"/>
  <c r="Q173" i="16"/>
  <c r="O176" i="16"/>
  <c r="N72" i="15"/>
  <c r="M150" i="14"/>
  <c r="M150" i="13"/>
  <c r="P228" i="13"/>
  <c r="N150" i="1"/>
  <c r="E20" i="16"/>
  <c r="D72" i="16"/>
  <c r="E46" i="15"/>
  <c r="C72" i="15"/>
  <c r="E46" i="14"/>
  <c r="C72" i="14"/>
  <c r="M46" i="20"/>
  <c r="M98" i="20"/>
  <c r="M124" i="20"/>
  <c r="M173" i="19"/>
  <c r="M176" i="20"/>
  <c r="M199" i="19"/>
  <c r="M202" i="20"/>
  <c r="P20" i="19"/>
  <c r="P46" i="19"/>
  <c r="Q43" i="17"/>
  <c r="Q46" i="17" s="1"/>
  <c r="O46" i="17"/>
  <c r="N72" i="17"/>
  <c r="Q199" i="17"/>
  <c r="Q202" i="17" s="1"/>
  <c r="W202" i="17" s="1"/>
  <c r="O202" i="17"/>
  <c r="N228" i="17"/>
  <c r="P72" i="16"/>
  <c r="M150" i="16"/>
  <c r="P228" i="16"/>
  <c r="Q17" i="15"/>
  <c r="O20" i="15"/>
  <c r="O124" i="15"/>
  <c r="N150" i="15"/>
  <c r="Q17" i="14"/>
  <c r="Q20" i="14" s="1"/>
  <c r="O20" i="14"/>
  <c r="M72" i="14"/>
  <c r="P150" i="14"/>
  <c r="O176" i="14"/>
  <c r="M228" i="14"/>
  <c r="Q43" i="13"/>
  <c r="Q46" i="13" s="1"/>
  <c r="O46" i="13"/>
  <c r="P72" i="13"/>
  <c r="P150" i="13"/>
  <c r="Q173" i="13"/>
  <c r="Q176" i="13" s="1"/>
  <c r="O176" i="13"/>
  <c r="M228" i="13"/>
  <c r="Q43" i="1"/>
  <c r="Q46" i="1" s="1"/>
  <c r="O46" i="1"/>
  <c r="N72" i="1"/>
  <c r="Q199" i="1"/>
  <c r="Q202" i="1" s="1"/>
  <c r="W202" i="1" s="1"/>
  <c r="O202" i="1"/>
  <c r="N228" i="1"/>
  <c r="D62" i="20"/>
  <c r="N67" i="20"/>
  <c r="N67" i="19" s="1"/>
  <c r="P168" i="20"/>
  <c r="M181" i="13"/>
  <c r="M181" i="1"/>
  <c r="M207" i="16"/>
  <c r="N129" i="1"/>
  <c r="M207" i="17"/>
  <c r="N129" i="16"/>
  <c r="N129" i="15"/>
  <c r="N207" i="15"/>
  <c r="N129" i="14"/>
  <c r="N129" i="17"/>
  <c r="P207" i="15"/>
  <c r="P103" i="14"/>
  <c r="P129" i="14"/>
  <c r="P181" i="15"/>
  <c r="P51" i="15"/>
  <c r="N51" i="15"/>
  <c r="N51" i="14"/>
  <c r="P25" i="16"/>
  <c r="N25" i="1"/>
  <c r="N25" i="15"/>
  <c r="M39" i="19"/>
  <c r="Q93" i="17"/>
  <c r="Q123" i="17"/>
  <c r="Q122" i="1"/>
  <c r="Q126" i="1"/>
  <c r="N16" i="14"/>
  <c r="Q122" i="14"/>
  <c r="Q126" i="14"/>
  <c r="Q119" i="13"/>
  <c r="Q123" i="13"/>
  <c r="Q127" i="13"/>
  <c r="Q93" i="1"/>
  <c r="Q119" i="1"/>
  <c r="Q123" i="1"/>
  <c r="Q127" i="1"/>
  <c r="P91" i="19"/>
  <c r="P16" i="14"/>
  <c r="Q93" i="14"/>
  <c r="Q119" i="14"/>
  <c r="Q123" i="14"/>
  <c r="Q127" i="14"/>
  <c r="M13" i="19"/>
  <c r="M16" i="19" s="1"/>
  <c r="M91" i="19"/>
  <c r="M117" i="19"/>
  <c r="Q119" i="17"/>
  <c r="Q127" i="17"/>
  <c r="Q125" i="14"/>
  <c r="Q169" i="14"/>
  <c r="Q195" i="14"/>
  <c r="Q122" i="13"/>
  <c r="M195" i="19"/>
  <c r="P169" i="19"/>
  <c r="P195" i="19"/>
  <c r="Q121" i="16"/>
  <c r="Q195" i="16"/>
  <c r="Q13" i="15"/>
  <c r="Q39" i="15"/>
  <c r="Q169" i="15"/>
  <c r="Q195" i="15"/>
  <c r="C39" i="19"/>
  <c r="Q117" i="17"/>
  <c r="Q121" i="17"/>
  <c r="Q169" i="17"/>
  <c r="Q195" i="17"/>
  <c r="Q126" i="16"/>
  <c r="Q122" i="15"/>
  <c r="Q126" i="15"/>
  <c r="Q93" i="13"/>
  <c r="D13" i="19"/>
  <c r="D16" i="19" s="1"/>
  <c r="D39" i="19"/>
  <c r="Q122" i="17"/>
  <c r="Q126" i="17"/>
  <c r="Q119" i="16"/>
  <c r="Q123" i="16"/>
  <c r="Q127" i="16"/>
  <c r="Q171" i="16"/>
  <c r="Q93" i="15"/>
  <c r="Q119" i="15"/>
  <c r="Q123" i="15"/>
  <c r="Q127" i="15"/>
  <c r="Q121" i="13"/>
  <c r="Q125" i="13"/>
  <c r="O141" i="13"/>
  <c r="Q141" i="13" s="1"/>
  <c r="O144" i="13"/>
  <c r="Q144" i="13" s="1"/>
  <c r="O149" i="13"/>
  <c r="Q149" i="13" s="1"/>
  <c r="Q169" i="13"/>
  <c r="Q195" i="13"/>
  <c r="Q13" i="1"/>
  <c r="Q16" i="1" s="1"/>
  <c r="O63" i="1"/>
  <c r="Q63" i="1" s="1"/>
  <c r="O71" i="1"/>
  <c r="Q71" i="1" s="1"/>
  <c r="Q121" i="1"/>
  <c r="Q169" i="1"/>
  <c r="Q195" i="1"/>
  <c r="O219" i="1"/>
  <c r="Q219" i="1" s="1"/>
  <c r="P51" i="14"/>
  <c r="C70" i="20"/>
  <c r="P181" i="14"/>
  <c r="N103" i="17"/>
  <c r="E73" i="14"/>
  <c r="N168" i="20"/>
  <c r="N194" i="20"/>
  <c r="Q180" i="1"/>
  <c r="O218" i="16"/>
  <c r="Q218" i="16" s="1"/>
  <c r="N232" i="1"/>
  <c r="M142" i="17"/>
  <c r="P142" i="1"/>
  <c r="O219" i="16"/>
  <c r="Q219" i="16" s="1"/>
  <c r="O222" i="16"/>
  <c r="Q222" i="16" s="1"/>
  <c r="O225" i="16"/>
  <c r="O230" i="16"/>
  <c r="Q230" i="16" s="1"/>
  <c r="O66" i="15"/>
  <c r="Q66" i="15" s="1"/>
  <c r="O69" i="15"/>
  <c r="E65" i="14"/>
  <c r="E70" i="14"/>
  <c r="E75" i="14"/>
  <c r="E74" i="1"/>
  <c r="O40" i="19"/>
  <c r="Q40" i="19" s="1"/>
  <c r="O45" i="19"/>
  <c r="Q45" i="19" s="1"/>
  <c r="O48" i="20"/>
  <c r="Q48" i="20" s="1"/>
  <c r="O62" i="15"/>
  <c r="Q62" i="15" s="1"/>
  <c r="M181" i="16"/>
  <c r="P224" i="16"/>
  <c r="O145" i="13"/>
  <c r="E71" i="13"/>
  <c r="E62" i="17"/>
  <c r="E67" i="17"/>
  <c r="E71" i="15"/>
  <c r="E70" i="13"/>
  <c r="E75" i="13"/>
  <c r="P224" i="1"/>
  <c r="E65" i="16"/>
  <c r="E70" i="16"/>
  <c r="D68" i="16"/>
  <c r="O12" i="15"/>
  <c r="Q90" i="15"/>
  <c r="M194" i="20"/>
  <c r="O144" i="17"/>
  <c r="Q144" i="17" s="1"/>
  <c r="O229" i="14"/>
  <c r="Q229" i="14" s="1"/>
  <c r="O73" i="13"/>
  <c r="Q73" i="13" s="1"/>
  <c r="Q102" i="13"/>
  <c r="O226" i="13"/>
  <c r="Q226" i="13" s="1"/>
  <c r="O148" i="1"/>
  <c r="O153" i="1"/>
  <c r="O221" i="1"/>
  <c r="O231" i="1"/>
  <c r="Q231" i="1" s="1"/>
  <c r="P142" i="17"/>
  <c r="N224" i="14"/>
  <c r="N68" i="13"/>
  <c r="E66" i="17"/>
  <c r="E71" i="17"/>
  <c r="O63" i="16"/>
  <c r="Q63" i="16" s="1"/>
  <c r="O144" i="1"/>
  <c r="Q144" i="1" s="1"/>
  <c r="E70" i="15"/>
  <c r="E75" i="15"/>
  <c r="E69" i="13"/>
  <c r="E74" i="13"/>
  <c r="N232" i="15"/>
  <c r="O149" i="14"/>
  <c r="Q180" i="14"/>
  <c r="Q63" i="13"/>
  <c r="O75" i="1"/>
  <c r="Q75" i="1" s="1"/>
  <c r="M168" i="20"/>
  <c r="O62" i="16"/>
  <c r="Q62" i="16" s="1"/>
  <c r="P224" i="15"/>
  <c r="P232" i="15"/>
  <c r="P232" i="13"/>
  <c r="P70" i="19"/>
  <c r="N153" i="20"/>
  <c r="N68" i="15"/>
  <c r="O73" i="15"/>
  <c r="Q73" i="15" s="1"/>
  <c r="O75" i="15"/>
  <c r="Q75" i="15" s="1"/>
  <c r="O222" i="15"/>
  <c r="Q222" i="15" s="1"/>
  <c r="O227" i="15"/>
  <c r="Q227" i="15" s="1"/>
  <c r="O230" i="15"/>
  <c r="Q230" i="15" s="1"/>
  <c r="O67" i="14"/>
  <c r="Q67" i="14" s="1"/>
  <c r="O70" i="14"/>
  <c r="Q70" i="14" s="1"/>
  <c r="O140" i="14"/>
  <c r="Q140" i="14" s="1"/>
  <c r="O141" i="17"/>
  <c r="Q141" i="17" s="1"/>
  <c r="E42" i="17"/>
  <c r="E24" i="13"/>
  <c r="N146" i="17"/>
  <c r="O151" i="17"/>
  <c r="O153" i="17"/>
  <c r="O74" i="16"/>
  <c r="Q74" i="16" s="1"/>
  <c r="O141" i="15"/>
  <c r="Q141" i="15" s="1"/>
  <c r="O149" i="15"/>
  <c r="O61" i="14"/>
  <c r="Q61" i="14" s="1"/>
  <c r="O66" i="14"/>
  <c r="Q66" i="14" s="1"/>
  <c r="O71" i="14"/>
  <c r="Q71" i="14" s="1"/>
  <c r="O74" i="14"/>
  <c r="Q74" i="14" s="1"/>
  <c r="O144" i="14"/>
  <c r="Q144" i="14" s="1"/>
  <c r="O223" i="14"/>
  <c r="O65" i="13"/>
  <c r="O67" i="13"/>
  <c r="Q67" i="13" s="1"/>
  <c r="O70" i="13"/>
  <c r="Q70" i="13" s="1"/>
  <c r="O217" i="13"/>
  <c r="Q217" i="13" s="1"/>
  <c r="O222" i="13"/>
  <c r="Q222" i="13" s="1"/>
  <c r="O149" i="1"/>
  <c r="D76" i="15"/>
  <c r="D76" i="1"/>
  <c r="O67" i="16"/>
  <c r="Q67" i="16" s="1"/>
  <c r="O75" i="16"/>
  <c r="Q75" i="16" s="1"/>
  <c r="P65" i="19"/>
  <c r="N220" i="15"/>
  <c r="M220" i="14"/>
  <c r="O222" i="14"/>
  <c r="Q222" i="14" s="1"/>
  <c r="O227" i="14"/>
  <c r="Q227" i="14" s="1"/>
  <c r="O24" i="13"/>
  <c r="N76" i="13"/>
  <c r="M146" i="13"/>
  <c r="O151" i="13"/>
  <c r="P61" i="19"/>
  <c r="N68" i="1"/>
  <c r="O69" i="1"/>
  <c r="N76" i="1"/>
  <c r="N146" i="1"/>
  <c r="N230" i="19"/>
  <c r="N26" i="17"/>
  <c r="O168" i="17"/>
  <c r="M64" i="15"/>
  <c r="P220" i="15"/>
  <c r="P76" i="13"/>
  <c r="N146" i="13"/>
  <c r="P63" i="19"/>
  <c r="E16" i="17"/>
  <c r="E70" i="17"/>
  <c r="E75" i="17"/>
  <c r="E50" i="17"/>
  <c r="E67" i="16"/>
  <c r="D76" i="13"/>
  <c r="E24" i="1"/>
  <c r="D68" i="1"/>
  <c r="P25" i="17"/>
  <c r="O67" i="17"/>
  <c r="Q67" i="17" s="1"/>
  <c r="O70" i="17"/>
  <c r="Q70" i="17" s="1"/>
  <c r="O73" i="17"/>
  <c r="Q73" i="17" s="1"/>
  <c r="M220" i="17"/>
  <c r="O219" i="17"/>
  <c r="Q219" i="17" s="1"/>
  <c r="O222" i="17"/>
  <c r="Q222" i="17" s="1"/>
  <c r="O230" i="17"/>
  <c r="Q230" i="17" s="1"/>
  <c r="M142" i="16"/>
  <c r="O141" i="16"/>
  <c r="Q141" i="16" s="1"/>
  <c r="O147" i="16"/>
  <c r="O152" i="16"/>
  <c r="O223" i="16"/>
  <c r="Q223" i="16" s="1"/>
  <c r="O226" i="16"/>
  <c r="Q226" i="16" s="1"/>
  <c r="O229" i="16"/>
  <c r="Q229" i="16" s="1"/>
  <c r="O74" i="15"/>
  <c r="Q74" i="15" s="1"/>
  <c r="O140" i="15"/>
  <c r="Q140" i="15" s="1"/>
  <c r="N146" i="15"/>
  <c r="N154" i="15"/>
  <c r="O221" i="15"/>
  <c r="O223" i="15"/>
  <c r="O226" i="15"/>
  <c r="Q226" i="15" s="1"/>
  <c r="N207" i="13"/>
  <c r="N220" i="13"/>
  <c r="O65" i="1"/>
  <c r="P194" i="20"/>
  <c r="M181" i="17"/>
  <c r="P207" i="1"/>
  <c r="D68" i="17"/>
  <c r="E50" i="16"/>
  <c r="D68" i="15"/>
  <c r="C68" i="13"/>
  <c r="C77" i="13" s="1"/>
  <c r="P220" i="16"/>
  <c r="M232" i="16"/>
  <c r="O145" i="14"/>
  <c r="O151" i="14"/>
  <c r="Q151" i="14" s="1"/>
  <c r="Q21" i="13"/>
  <c r="Q24" i="13" s="1"/>
  <c r="O71" i="13"/>
  <c r="Q71" i="13" s="1"/>
  <c r="P224" i="13"/>
  <c r="O102" i="13"/>
  <c r="D76" i="17"/>
  <c r="E63" i="17"/>
  <c r="E61" i="15"/>
  <c r="Q17" i="17"/>
  <c r="Q20" i="17" s="1"/>
  <c r="O145" i="17"/>
  <c r="N154" i="17"/>
  <c r="O198" i="17"/>
  <c r="O225" i="17"/>
  <c r="N68" i="16"/>
  <c r="N76" i="16"/>
  <c r="P142" i="16"/>
  <c r="O61" i="15"/>
  <c r="Q61" i="15" s="1"/>
  <c r="O63" i="15"/>
  <c r="Q63" i="15" s="1"/>
  <c r="P154" i="14"/>
  <c r="N220" i="14"/>
  <c r="P232" i="14"/>
  <c r="P154" i="13"/>
  <c r="P52" i="1"/>
  <c r="D51" i="17"/>
  <c r="P69" i="19"/>
  <c r="P207" i="14"/>
  <c r="D25" i="17"/>
  <c r="E24" i="17"/>
  <c r="E73" i="16"/>
  <c r="D76" i="16"/>
  <c r="E24" i="15"/>
  <c r="E69" i="14"/>
  <c r="C68" i="14"/>
  <c r="C77" i="14" s="1"/>
  <c r="E61" i="13"/>
  <c r="E61" i="1"/>
  <c r="C68" i="1"/>
  <c r="C77" i="1" s="1"/>
  <c r="P68" i="16"/>
  <c r="P64" i="15"/>
  <c r="Q121" i="15"/>
  <c r="O206" i="15"/>
  <c r="O168" i="14"/>
  <c r="O230" i="14"/>
  <c r="Q230" i="14" s="1"/>
  <c r="Q38" i="13"/>
  <c r="O66" i="13"/>
  <c r="Q66" i="13" s="1"/>
  <c r="N142" i="13"/>
  <c r="O227" i="13"/>
  <c r="Q227" i="13" s="1"/>
  <c r="P68" i="1"/>
  <c r="O141" i="1"/>
  <c r="Q141" i="1" s="1"/>
  <c r="M207" i="1"/>
  <c r="O222" i="1"/>
  <c r="Q222" i="1" s="1"/>
  <c r="O227" i="1"/>
  <c r="Q227" i="1" s="1"/>
  <c r="P129" i="13"/>
  <c r="E74" i="17"/>
  <c r="E69" i="16"/>
  <c r="E74" i="16"/>
  <c r="C68" i="16"/>
  <c r="C77" i="16" s="1"/>
  <c r="E74" i="15"/>
  <c r="E66" i="14"/>
  <c r="E71" i="14"/>
  <c r="D68" i="14"/>
  <c r="D76" i="14"/>
  <c r="D68" i="13"/>
  <c r="E67" i="1"/>
  <c r="O61" i="17"/>
  <c r="Q61" i="17" s="1"/>
  <c r="O66" i="17"/>
  <c r="Q66" i="17" s="1"/>
  <c r="O74" i="17"/>
  <c r="Q74" i="17" s="1"/>
  <c r="O147" i="17"/>
  <c r="O149" i="17"/>
  <c r="O226" i="17"/>
  <c r="Q226" i="17" s="1"/>
  <c r="O231" i="17"/>
  <c r="Q231" i="17" s="1"/>
  <c r="O66" i="16"/>
  <c r="Q66" i="16" s="1"/>
  <c r="O69" i="16"/>
  <c r="O71" i="16"/>
  <c r="Q71" i="16" s="1"/>
  <c r="O153" i="16"/>
  <c r="N224" i="16"/>
  <c r="O38" i="15"/>
  <c r="O148" i="15"/>
  <c r="Q203" i="15"/>
  <c r="Q206" i="15" s="1"/>
  <c r="O229" i="15"/>
  <c r="Q229" i="15" s="1"/>
  <c r="P75" i="19"/>
  <c r="P25" i="13"/>
  <c r="N26" i="13"/>
  <c r="O50" i="13"/>
  <c r="Q61" i="13"/>
  <c r="P103" i="13"/>
  <c r="P220" i="13"/>
  <c r="P154" i="1"/>
  <c r="O225" i="1"/>
  <c r="E61" i="16"/>
  <c r="M208" i="14"/>
  <c r="O102" i="1"/>
  <c r="Q99" i="1"/>
  <c r="Q102" i="1" s="1"/>
  <c r="D26" i="13"/>
  <c r="N25" i="17"/>
  <c r="O38" i="17"/>
  <c r="O63" i="17"/>
  <c r="Q63" i="17" s="1"/>
  <c r="O38" i="16"/>
  <c r="Q96" i="15"/>
  <c r="P182" i="14"/>
  <c r="P26" i="13"/>
  <c r="P51" i="13"/>
  <c r="P208" i="13"/>
  <c r="O66" i="1"/>
  <c r="Q66" i="1" s="1"/>
  <c r="O120" i="1"/>
  <c r="Q117" i="1"/>
  <c r="M182" i="1"/>
  <c r="N224" i="1"/>
  <c r="E38" i="14"/>
  <c r="E66" i="16"/>
  <c r="E73" i="15"/>
  <c r="D51" i="16"/>
  <c r="E16" i="15"/>
  <c r="E50" i="15"/>
  <c r="D64" i="15"/>
  <c r="E38" i="13"/>
  <c r="D51" i="13"/>
  <c r="E50" i="13"/>
  <c r="D64" i="13"/>
  <c r="E70" i="1"/>
  <c r="D51" i="1"/>
  <c r="E69" i="1"/>
  <c r="P71" i="19"/>
  <c r="P51" i="17"/>
  <c r="N52" i="17"/>
  <c r="N64" i="17"/>
  <c r="P74" i="19"/>
  <c r="O116" i="17"/>
  <c r="P154" i="17"/>
  <c r="P26" i="16"/>
  <c r="O120" i="16"/>
  <c r="Q117" i="16"/>
  <c r="P130" i="15"/>
  <c r="O147" i="15"/>
  <c r="O168" i="15"/>
  <c r="Q165" i="15"/>
  <c r="Q168" i="15" s="1"/>
  <c r="M224" i="15"/>
  <c r="M16" i="14"/>
  <c r="M64" i="14"/>
  <c r="Q38" i="14"/>
  <c r="O50" i="14"/>
  <c r="P104" i="14"/>
  <c r="O221" i="14"/>
  <c r="M224" i="14"/>
  <c r="O24" i="1"/>
  <c r="Q21" i="1"/>
  <c r="Q24" i="1" s="1"/>
  <c r="P64" i="1"/>
  <c r="M208" i="1"/>
  <c r="P220" i="1"/>
  <c r="E12" i="17"/>
  <c r="D52" i="17"/>
  <c r="O61" i="16"/>
  <c r="M64" i="16"/>
  <c r="D26" i="17"/>
  <c r="E71" i="16"/>
  <c r="E12" i="15"/>
  <c r="D25" i="1"/>
  <c r="E24" i="16"/>
  <c r="E38" i="16"/>
  <c r="E66" i="15"/>
  <c r="C68" i="15"/>
  <c r="E12" i="14"/>
  <c r="E66" i="13"/>
  <c r="D52" i="13"/>
  <c r="E66" i="1"/>
  <c r="E71" i="1"/>
  <c r="D52" i="1"/>
  <c r="O126" i="20"/>
  <c r="P64" i="17"/>
  <c r="N208" i="17"/>
  <c r="P52" i="16"/>
  <c r="M68" i="16"/>
  <c r="M77" i="16" s="1"/>
  <c r="P146" i="16"/>
  <c r="M182" i="16"/>
  <c r="Q199" i="16"/>
  <c r="Q202" i="16" s="1"/>
  <c r="W202" i="16" s="1"/>
  <c r="M208" i="16"/>
  <c r="P142" i="15"/>
  <c r="P208" i="15"/>
  <c r="P130" i="14"/>
  <c r="M146" i="14"/>
  <c r="M155" i="14" s="1"/>
  <c r="Q17" i="13"/>
  <c r="Q20" i="13" s="1"/>
  <c r="N224" i="13"/>
  <c r="P76" i="1"/>
  <c r="N103" i="1"/>
  <c r="O147" i="1"/>
  <c r="P232" i="1"/>
  <c r="P104" i="13"/>
  <c r="E75" i="16"/>
  <c r="D25" i="15"/>
  <c r="Q169" i="16"/>
  <c r="C64" i="17"/>
  <c r="D64" i="16"/>
  <c r="E42" i="16"/>
  <c r="D52" i="16"/>
  <c r="E67" i="15"/>
  <c r="D26" i="14"/>
  <c r="E74" i="14"/>
  <c r="E50" i="14"/>
  <c r="E62" i="13"/>
  <c r="E67" i="13"/>
  <c r="E73" i="13"/>
  <c r="E62" i="1"/>
  <c r="E42" i="1"/>
  <c r="E73" i="1"/>
  <c r="Q12" i="17"/>
  <c r="O12" i="17"/>
  <c r="Q50" i="17"/>
  <c r="O50" i="17"/>
  <c r="O65" i="17"/>
  <c r="O71" i="17"/>
  <c r="Q71" i="17" s="1"/>
  <c r="N76" i="17"/>
  <c r="N182" i="17"/>
  <c r="O194" i="17"/>
  <c r="Q191" i="17"/>
  <c r="Q194" i="17" s="1"/>
  <c r="O231" i="16"/>
  <c r="Q231" i="16" s="1"/>
  <c r="M232" i="15"/>
  <c r="P62" i="19"/>
  <c r="O116" i="14"/>
  <c r="Q114" i="14"/>
  <c r="Q116" i="14" s="1"/>
  <c r="N154" i="14"/>
  <c r="Q206" i="14"/>
  <c r="M68" i="13"/>
  <c r="O219" i="13"/>
  <c r="Q219" i="13" s="1"/>
  <c r="N232" i="13"/>
  <c r="O143" i="1"/>
  <c r="Q91" i="17"/>
  <c r="O139" i="17"/>
  <c r="Q139" i="17" s="1"/>
  <c r="P182" i="17"/>
  <c r="O172" i="17"/>
  <c r="N181" i="17"/>
  <c r="P224" i="17"/>
  <c r="O42" i="16"/>
  <c r="O67" i="15"/>
  <c r="Q67" i="15" s="1"/>
  <c r="O180" i="15"/>
  <c r="M208" i="15"/>
  <c r="Q50" i="14"/>
  <c r="O62" i="14"/>
  <c r="Q62" i="14" s="1"/>
  <c r="O102" i="14"/>
  <c r="O139" i="14"/>
  <c r="Q139" i="14" s="1"/>
  <c r="O180" i="14"/>
  <c r="O206" i="14"/>
  <c r="P220" i="14"/>
  <c r="O226" i="14"/>
  <c r="Q226" i="14" s="1"/>
  <c r="Q12" i="13"/>
  <c r="N154" i="13"/>
  <c r="O206" i="13"/>
  <c r="N26" i="1"/>
  <c r="P25" i="1"/>
  <c r="O50" i="1"/>
  <c r="N130" i="1"/>
  <c r="O128" i="1"/>
  <c r="N142" i="1"/>
  <c r="N154" i="1"/>
  <c r="N182" i="1"/>
  <c r="N208" i="1"/>
  <c r="P129" i="17"/>
  <c r="M182" i="17"/>
  <c r="M208" i="17"/>
  <c r="P220" i="17"/>
  <c r="N224" i="17"/>
  <c r="Q17" i="16"/>
  <c r="Q20" i="16" s="1"/>
  <c r="Q9" i="15"/>
  <c r="Q12" i="15" s="1"/>
  <c r="Q18" i="15"/>
  <c r="P68" i="15"/>
  <c r="O90" i="15"/>
  <c r="O145" i="15"/>
  <c r="Q177" i="15"/>
  <c r="Q180" i="15" s="1"/>
  <c r="O217" i="15"/>
  <c r="Q217" i="15" s="1"/>
  <c r="O219" i="15"/>
  <c r="Q219" i="15" s="1"/>
  <c r="N224" i="15"/>
  <c r="O38" i="14"/>
  <c r="P52" i="14"/>
  <c r="N64" i="14"/>
  <c r="P66" i="19"/>
  <c r="Q99" i="14"/>
  <c r="Q102" i="14" s="1"/>
  <c r="Q118" i="14"/>
  <c r="P142" i="14"/>
  <c r="O148" i="14"/>
  <c r="O218" i="14"/>
  <c r="Q218" i="14" s="1"/>
  <c r="P52" i="13"/>
  <c r="P182" i="13"/>
  <c r="N208" i="13"/>
  <c r="Q203" i="13"/>
  <c r="Q206" i="13" s="1"/>
  <c r="O218" i="13"/>
  <c r="Q218" i="13" s="1"/>
  <c r="O229" i="13"/>
  <c r="Q229" i="13" s="1"/>
  <c r="O231" i="13"/>
  <c r="Q231" i="13" s="1"/>
  <c r="P26" i="1"/>
  <c r="P51" i="1"/>
  <c r="N64" i="1"/>
  <c r="O70" i="1"/>
  <c r="Q70" i="1" s="1"/>
  <c r="N104" i="1"/>
  <c r="Q125" i="1"/>
  <c r="N181" i="1"/>
  <c r="P208" i="1"/>
  <c r="N207" i="1"/>
  <c r="Q118" i="17"/>
  <c r="O140" i="17"/>
  <c r="Q140" i="17" s="1"/>
  <c r="P146" i="17"/>
  <c r="O218" i="17"/>
  <c r="Q218" i="17" s="1"/>
  <c r="P232" i="17"/>
  <c r="N52" i="16"/>
  <c r="N104" i="16"/>
  <c r="N130" i="16"/>
  <c r="O168" i="16"/>
  <c r="N26" i="15"/>
  <c r="N52" i="15"/>
  <c r="P146" i="15"/>
  <c r="O152" i="15"/>
  <c r="O73" i="14"/>
  <c r="Q73" i="14" s="1"/>
  <c r="Q91" i="14"/>
  <c r="M182" i="14"/>
  <c r="P208" i="14"/>
  <c r="N232" i="14"/>
  <c r="P64" i="13"/>
  <c r="Q91" i="13"/>
  <c r="O42" i="1"/>
  <c r="N130" i="17"/>
  <c r="O152" i="17"/>
  <c r="N207" i="17"/>
  <c r="O223" i="17"/>
  <c r="Q223" i="17" s="1"/>
  <c r="N25" i="16"/>
  <c r="N51" i="16"/>
  <c r="P64" i="16"/>
  <c r="Q122" i="16"/>
  <c r="O148" i="16"/>
  <c r="P154" i="16"/>
  <c r="N182" i="16"/>
  <c r="N220" i="16"/>
  <c r="O71" i="15"/>
  <c r="Q71" i="15" s="1"/>
  <c r="Q91" i="15"/>
  <c r="Q117" i="15"/>
  <c r="O144" i="15"/>
  <c r="P182" i="15"/>
  <c r="N181" i="15"/>
  <c r="O218" i="15"/>
  <c r="Q218" i="15" s="1"/>
  <c r="M220" i="15"/>
  <c r="Q43" i="14"/>
  <c r="Q46" i="14" s="1"/>
  <c r="P76" i="14"/>
  <c r="Q95" i="14"/>
  <c r="Q98" i="14" s="1"/>
  <c r="N103" i="14"/>
  <c r="N142" i="14"/>
  <c r="O152" i="14"/>
  <c r="N182" i="14"/>
  <c r="O194" i="14"/>
  <c r="O219" i="14"/>
  <c r="Q219" i="14" s="1"/>
  <c r="Q47" i="13"/>
  <c r="Q50" i="13" s="1"/>
  <c r="P130" i="13"/>
  <c r="P207" i="13"/>
  <c r="O221" i="13"/>
  <c r="Q39" i="1"/>
  <c r="Q91" i="1"/>
  <c r="Q118" i="1"/>
  <c r="P146" i="1"/>
  <c r="O180" i="1"/>
  <c r="O206" i="1"/>
  <c r="N220" i="1"/>
  <c r="O226" i="1"/>
  <c r="Q199" i="14"/>
  <c r="Q202" i="14" s="1"/>
  <c r="W202" i="14" s="1"/>
  <c r="Q173" i="14"/>
  <c r="Q176" i="14" s="1"/>
  <c r="E65" i="13"/>
  <c r="N116" i="19"/>
  <c r="N223" i="19"/>
  <c r="N226" i="19"/>
  <c r="N231" i="19"/>
  <c r="E63" i="1"/>
  <c r="O64" i="13"/>
  <c r="O10" i="20"/>
  <c r="Q10" i="20" s="1"/>
  <c r="O166" i="20"/>
  <c r="Q166" i="20" s="1"/>
  <c r="O197" i="19"/>
  <c r="Q197" i="19" s="1"/>
  <c r="O203" i="19"/>
  <c r="O205" i="19"/>
  <c r="Q205" i="19" s="1"/>
  <c r="C63" i="20"/>
  <c r="E43" i="20"/>
  <c r="E47" i="20"/>
  <c r="E62" i="16"/>
  <c r="O39" i="20"/>
  <c r="O191" i="19"/>
  <c r="Q191" i="19" s="1"/>
  <c r="E65" i="1"/>
  <c r="P50" i="20"/>
  <c r="P222" i="19"/>
  <c r="P227" i="19"/>
  <c r="P194" i="19"/>
  <c r="M219" i="20"/>
  <c r="M221" i="20"/>
  <c r="O19" i="19"/>
  <c r="Q19" i="19" s="1"/>
  <c r="O196" i="19"/>
  <c r="Q196" i="19" s="1"/>
  <c r="N227" i="20"/>
  <c r="P38" i="20"/>
  <c r="P219" i="19"/>
  <c r="P223" i="19"/>
  <c r="P226" i="19"/>
  <c r="P229" i="20"/>
  <c r="Q62" i="13"/>
  <c r="C16" i="20"/>
  <c r="C11" i="19"/>
  <c r="E61" i="14"/>
  <c r="O114" i="20"/>
  <c r="Q114" i="20" s="1"/>
  <c r="P42" i="19"/>
  <c r="E62" i="14"/>
  <c r="E63" i="16"/>
  <c r="D38" i="19"/>
  <c r="C13" i="19"/>
  <c r="P231" i="19"/>
  <c r="Q39" i="16"/>
  <c r="N76" i="14"/>
  <c r="E14" i="20"/>
  <c r="E22" i="20"/>
  <c r="E36" i="20"/>
  <c r="E40" i="20"/>
  <c r="E44" i="19"/>
  <c r="C40" i="19"/>
  <c r="E40" i="19" s="1"/>
  <c r="O23" i="20"/>
  <c r="Q23" i="20" s="1"/>
  <c r="M227" i="20"/>
  <c r="M194" i="19"/>
  <c r="M48" i="19"/>
  <c r="O48" i="19" s="1"/>
  <c r="Q48" i="19" s="1"/>
  <c r="P67" i="19"/>
  <c r="D66" i="19"/>
  <c r="D50" i="19"/>
  <c r="E62" i="15"/>
  <c r="O9" i="20"/>
  <c r="Q9" i="20" s="1"/>
  <c r="P16" i="20"/>
  <c r="P24" i="20"/>
  <c r="N128" i="19"/>
  <c r="N218" i="19"/>
  <c r="N222" i="20"/>
  <c r="N221" i="20"/>
  <c r="M68" i="14"/>
  <c r="M77" i="14" s="1"/>
  <c r="S76" i="14"/>
  <c r="E15" i="20"/>
  <c r="E19" i="19"/>
  <c r="E23" i="20"/>
  <c r="E37" i="20"/>
  <c r="O14" i="19"/>
  <c r="Q14" i="19" s="1"/>
  <c r="O22" i="20"/>
  <c r="Q22" i="20" s="1"/>
  <c r="C61" i="20"/>
  <c r="N12" i="20"/>
  <c r="N75" i="20"/>
  <c r="N75" i="19" s="1"/>
  <c r="O36" i="20"/>
  <c r="Q36" i="20" s="1"/>
  <c r="N38" i="20"/>
  <c r="O40" i="20"/>
  <c r="Q40" i="20" s="1"/>
  <c r="N144" i="19"/>
  <c r="N128" i="20"/>
  <c r="P12" i="19"/>
  <c r="M126" i="19"/>
  <c r="O126" i="19" s="1"/>
  <c r="P68" i="14"/>
  <c r="D50" i="20"/>
  <c r="N73" i="20"/>
  <c r="N73" i="19" s="1"/>
  <c r="O123" i="19"/>
  <c r="E48" i="19"/>
  <c r="C22" i="19"/>
  <c r="C74" i="19" s="1"/>
  <c r="O14" i="20"/>
  <c r="P66" i="20"/>
  <c r="N50" i="20"/>
  <c r="P149" i="19"/>
  <c r="N102" i="20"/>
  <c r="O117" i="20"/>
  <c r="O170" i="20"/>
  <c r="Q170" i="20" s="1"/>
  <c r="M180" i="20"/>
  <c r="N21" i="19"/>
  <c r="N24" i="19" s="1"/>
  <c r="P38" i="19"/>
  <c r="M166" i="19"/>
  <c r="M218" i="19" s="1"/>
  <c r="N38" i="19"/>
  <c r="P67" i="20"/>
  <c r="N50" i="19"/>
  <c r="M149" i="19"/>
  <c r="O118" i="20"/>
  <c r="D75" i="19"/>
  <c r="C10" i="19"/>
  <c r="D22" i="19"/>
  <c r="D74" i="19" s="1"/>
  <c r="N24" i="20"/>
  <c r="N180" i="20"/>
  <c r="P218" i="19"/>
  <c r="O196" i="20"/>
  <c r="Q196" i="20" s="1"/>
  <c r="M206" i="20"/>
  <c r="N17" i="19"/>
  <c r="P24" i="19"/>
  <c r="N101" i="19"/>
  <c r="O101" i="19" s="1"/>
  <c r="M169" i="19"/>
  <c r="M12" i="20"/>
  <c r="P70" i="20"/>
  <c r="P153" i="20"/>
  <c r="N15" i="19"/>
  <c r="O15" i="19" s="1"/>
  <c r="Q15" i="19" s="1"/>
  <c r="E17" i="20"/>
  <c r="E21" i="20"/>
  <c r="E35" i="20"/>
  <c r="D38" i="20"/>
  <c r="E41" i="20"/>
  <c r="E49" i="20"/>
  <c r="D10" i="19"/>
  <c r="D62" i="19" s="1"/>
  <c r="E16" i="16"/>
  <c r="P12" i="20"/>
  <c r="O13" i="20"/>
  <c r="O118" i="19"/>
  <c r="N219" i="19"/>
  <c r="M223" i="19"/>
  <c r="P230" i="20"/>
  <c r="O193" i="19"/>
  <c r="Q193" i="19" s="1"/>
  <c r="N206" i="20"/>
  <c r="P16" i="19"/>
  <c r="M22" i="19"/>
  <c r="O22" i="19" s="1"/>
  <c r="Q22" i="19" s="1"/>
  <c r="P50" i="19"/>
  <c r="P178" i="19"/>
  <c r="P230" i="19" s="1"/>
  <c r="P139" i="20"/>
  <c r="P141" i="20"/>
  <c r="P140" i="19"/>
  <c r="M114" i="19"/>
  <c r="O114" i="19" s="1"/>
  <c r="Q114" i="19" s="1"/>
  <c r="N139" i="20"/>
  <c r="N116" i="20"/>
  <c r="M90" i="20"/>
  <c r="P142" i="13"/>
  <c r="M89" i="19"/>
  <c r="M90" i="19" s="1"/>
  <c r="O148" i="13"/>
  <c r="O97" i="20"/>
  <c r="Q97" i="20" s="1"/>
  <c r="O143" i="13"/>
  <c r="O92" i="20"/>
  <c r="Q92" i="20" s="1"/>
  <c r="O91" i="20"/>
  <c r="N89" i="19"/>
  <c r="N141" i="19" s="1"/>
  <c r="O139" i="13"/>
  <c r="Q139" i="13" s="1"/>
  <c r="N90" i="20"/>
  <c r="D64" i="14"/>
  <c r="N154" i="16"/>
  <c r="O140" i="16"/>
  <c r="Q140" i="16" s="1"/>
  <c r="O145" i="16"/>
  <c r="Q94" i="16"/>
  <c r="S68" i="14"/>
  <c r="M37" i="19"/>
  <c r="O37" i="19" s="1"/>
  <c r="Q37" i="19" s="1"/>
  <c r="O37" i="20"/>
  <c r="Q37" i="20" s="1"/>
  <c r="M43" i="19"/>
  <c r="O43" i="20"/>
  <c r="O174" i="20"/>
  <c r="Q174" i="20" s="1"/>
  <c r="M174" i="19"/>
  <c r="M95" i="19"/>
  <c r="O95" i="20"/>
  <c r="M147" i="20"/>
  <c r="M200" i="19"/>
  <c r="O200" i="19" s="1"/>
  <c r="Q200" i="19" s="1"/>
  <c r="O200" i="20"/>
  <c r="Q200" i="20" s="1"/>
  <c r="M18" i="19"/>
  <c r="O18" i="19" s="1"/>
  <c r="Q18" i="19" s="1"/>
  <c r="O18" i="20"/>
  <c r="Q18" i="20" s="1"/>
  <c r="P42" i="20"/>
  <c r="O45" i="20"/>
  <c r="Q45" i="20" s="1"/>
  <c r="M49" i="19"/>
  <c r="O49" i="19" s="1"/>
  <c r="Q49" i="19" s="1"/>
  <c r="O49" i="20"/>
  <c r="Q49" i="20" s="1"/>
  <c r="M63" i="20"/>
  <c r="N70" i="20"/>
  <c r="N70" i="19" s="1"/>
  <c r="N149" i="19"/>
  <c r="O97" i="19"/>
  <c r="Q97" i="19" s="1"/>
  <c r="P113" i="19"/>
  <c r="P116" i="19" s="1"/>
  <c r="P116" i="20"/>
  <c r="M115" i="19"/>
  <c r="O115" i="19" s="1"/>
  <c r="Q115" i="19" s="1"/>
  <c r="O115" i="20"/>
  <c r="Q115" i="20" s="1"/>
  <c r="N117" i="19"/>
  <c r="N120" i="20"/>
  <c r="O121" i="20"/>
  <c r="N149" i="20"/>
  <c r="M121" i="19"/>
  <c r="N142" i="16"/>
  <c r="O139" i="16"/>
  <c r="P73" i="20"/>
  <c r="P76" i="20" s="1"/>
  <c r="N91" i="19"/>
  <c r="N94" i="20"/>
  <c r="M38" i="20"/>
  <c r="M44" i="19"/>
  <c r="O44" i="19" s="1"/>
  <c r="Q44" i="19" s="1"/>
  <c r="O44" i="20"/>
  <c r="Q44" i="20" s="1"/>
  <c r="N71" i="20"/>
  <c r="N71" i="19" s="1"/>
  <c r="O88" i="19"/>
  <c r="Q88" i="19" s="1"/>
  <c r="P94" i="20"/>
  <c r="P99" i="19"/>
  <c r="P102" i="20"/>
  <c r="O101" i="20"/>
  <c r="Q101" i="20" s="1"/>
  <c r="M153" i="20"/>
  <c r="N143" i="20"/>
  <c r="N195" i="19"/>
  <c r="O195" i="20"/>
  <c r="N198" i="20"/>
  <c r="O19" i="20"/>
  <c r="Q19" i="20" s="1"/>
  <c r="M70" i="19"/>
  <c r="P87" i="19"/>
  <c r="P90" i="20"/>
  <c r="P92" i="19"/>
  <c r="P144" i="19" s="1"/>
  <c r="P144" i="20"/>
  <c r="M75" i="20"/>
  <c r="M96" i="19"/>
  <c r="O96" i="20"/>
  <c r="Q96" i="20" s="1"/>
  <c r="P120" i="20"/>
  <c r="O123" i="20"/>
  <c r="P125" i="19"/>
  <c r="P128" i="19" s="1"/>
  <c r="P128" i="20"/>
  <c r="O127" i="20"/>
  <c r="M127" i="19"/>
  <c r="O127" i="19" s="1"/>
  <c r="P151" i="20"/>
  <c r="N217" i="19"/>
  <c r="N168" i="19"/>
  <c r="N175" i="19"/>
  <c r="O175" i="20"/>
  <c r="Q175" i="20" s="1"/>
  <c r="P177" i="19"/>
  <c r="P180" i="20"/>
  <c r="P223" i="20"/>
  <c r="Q174" i="16"/>
  <c r="N39" i="19"/>
  <c r="N42" i="20"/>
  <c r="M69" i="20"/>
  <c r="M226" i="20"/>
  <c r="O89" i="20"/>
  <c r="Q89" i="20" s="1"/>
  <c r="M141" i="20"/>
  <c r="O141" i="20" s="1"/>
  <c r="O151" i="15"/>
  <c r="N12" i="19"/>
  <c r="O11" i="20"/>
  <c r="Q11" i="20" s="1"/>
  <c r="M11" i="19"/>
  <c r="O11" i="19" s="1"/>
  <c r="Q11" i="19" s="1"/>
  <c r="N13" i="19"/>
  <c r="N16" i="20"/>
  <c r="M20" i="20"/>
  <c r="O17" i="20"/>
  <c r="P61" i="20"/>
  <c r="P64" i="20" s="1"/>
  <c r="N65" i="20"/>
  <c r="N148" i="20"/>
  <c r="O148" i="20" s="1"/>
  <c r="O100" i="19"/>
  <c r="Q100" i="19" s="1"/>
  <c r="M116" i="20"/>
  <c r="M122" i="19"/>
  <c r="O122" i="19" s="1"/>
  <c r="O122" i="20"/>
  <c r="P145" i="20"/>
  <c r="P168" i="19"/>
  <c r="P217" i="19"/>
  <c r="N169" i="19"/>
  <c r="N172" i="20"/>
  <c r="O169" i="20"/>
  <c r="N201" i="19"/>
  <c r="O201" i="20"/>
  <c r="Q201" i="20" s="1"/>
  <c r="P206" i="20"/>
  <c r="P203" i="19"/>
  <c r="P206" i="19" s="1"/>
  <c r="P217" i="20"/>
  <c r="M23" i="19"/>
  <c r="O23" i="19" s="1"/>
  <c r="Q23" i="19" s="1"/>
  <c r="N96" i="19"/>
  <c r="N148" i="19" s="1"/>
  <c r="M231" i="20"/>
  <c r="M206" i="19"/>
  <c r="O70" i="15"/>
  <c r="O120" i="13"/>
  <c r="Q117" i="13"/>
  <c r="Q126" i="13"/>
  <c r="O128" i="13"/>
  <c r="Q96" i="1"/>
  <c r="M220" i="1"/>
  <c r="O217" i="1"/>
  <c r="M232" i="1"/>
  <c r="O229" i="1"/>
  <c r="M16" i="20"/>
  <c r="M42" i="20"/>
  <c r="M51" i="20" s="1"/>
  <c r="M62" i="20"/>
  <c r="N63" i="20"/>
  <c r="N63" i="19" s="1"/>
  <c r="P65" i="20"/>
  <c r="N69" i="20"/>
  <c r="M74" i="20"/>
  <c r="M94" i="20"/>
  <c r="M103" i="20" s="1"/>
  <c r="M120" i="20"/>
  <c r="M140" i="20"/>
  <c r="P143" i="20"/>
  <c r="N147" i="20"/>
  <c r="P149" i="20"/>
  <c r="M152" i="20"/>
  <c r="M172" i="20"/>
  <c r="O178" i="19"/>
  <c r="M230" i="19"/>
  <c r="O192" i="19"/>
  <c r="Q192" i="19" s="1"/>
  <c r="M198" i="20"/>
  <c r="O204" i="19"/>
  <c r="Q204" i="19" s="1"/>
  <c r="M218" i="20"/>
  <c r="N219" i="20"/>
  <c r="P221" i="20"/>
  <c r="N225" i="20"/>
  <c r="P227" i="20"/>
  <c r="M230" i="20"/>
  <c r="N231" i="20"/>
  <c r="M10" i="19"/>
  <c r="O10" i="19" s="1"/>
  <c r="Q10" i="19" s="1"/>
  <c r="M36" i="19"/>
  <c r="O36" i="19" s="1"/>
  <c r="Q36" i="19" s="1"/>
  <c r="N87" i="19"/>
  <c r="O87" i="19" s="1"/>
  <c r="P89" i="19"/>
  <c r="P141" i="19" s="1"/>
  <c r="M92" i="19"/>
  <c r="N99" i="19"/>
  <c r="O99" i="19" s="1"/>
  <c r="P101" i="19"/>
  <c r="P153" i="19" s="1"/>
  <c r="N170" i="19"/>
  <c r="N222" i="19" s="1"/>
  <c r="M175" i="19"/>
  <c r="P52" i="17"/>
  <c r="N51" i="17"/>
  <c r="P68" i="17"/>
  <c r="Q116" i="17"/>
  <c r="M232" i="17"/>
  <c r="O229" i="17"/>
  <c r="O90" i="16"/>
  <c r="Q87" i="16"/>
  <c r="Q90" i="16" s="1"/>
  <c r="O116" i="16"/>
  <c r="Q113" i="16"/>
  <c r="Q116" i="16" s="1"/>
  <c r="Q38" i="15"/>
  <c r="O102" i="15"/>
  <c r="Q99" i="15"/>
  <c r="Q102" i="15" s="1"/>
  <c r="Q121" i="14"/>
  <c r="M225" i="20"/>
  <c r="M67" i="20"/>
  <c r="M67" i="19" s="1"/>
  <c r="M73" i="20"/>
  <c r="M76" i="20" s="1"/>
  <c r="M151" i="19"/>
  <c r="O119" i="19"/>
  <c r="O125" i="19"/>
  <c r="M139" i="20"/>
  <c r="M145" i="20"/>
  <c r="N152" i="20"/>
  <c r="O167" i="20"/>
  <c r="Q167" i="20" s="1"/>
  <c r="O179" i="20"/>
  <c r="Q179" i="20" s="1"/>
  <c r="M217" i="20"/>
  <c r="N230" i="20"/>
  <c r="M9" i="19"/>
  <c r="M167" i="19"/>
  <c r="O42" i="17"/>
  <c r="Q39" i="17"/>
  <c r="O62" i="17"/>
  <c r="M64" i="17"/>
  <c r="P76" i="17"/>
  <c r="O90" i="17"/>
  <c r="N208" i="16"/>
  <c r="O194" i="16"/>
  <c r="P222" i="20"/>
  <c r="O35" i="19"/>
  <c r="N62" i="20"/>
  <c r="N62" i="19" s="1"/>
  <c r="O93" i="19"/>
  <c r="M145" i="19"/>
  <c r="O145" i="19" s="1"/>
  <c r="O113" i="19"/>
  <c r="M151" i="20"/>
  <c r="O205" i="20"/>
  <c r="Q205" i="20" s="1"/>
  <c r="N218" i="20"/>
  <c r="M223" i="20"/>
  <c r="P226" i="20"/>
  <c r="M229" i="20"/>
  <c r="N61" i="20"/>
  <c r="M66" i="20"/>
  <c r="M66" i="19" s="1"/>
  <c r="O88" i="20"/>
  <c r="Q88" i="20" s="1"/>
  <c r="O100" i="20"/>
  <c r="Q100" i="20" s="1"/>
  <c r="N145" i="20"/>
  <c r="P147" i="20"/>
  <c r="M222" i="19"/>
  <c r="N229" i="19"/>
  <c r="N180" i="19"/>
  <c r="O178" i="20"/>
  <c r="Q178" i="20" s="1"/>
  <c r="N194" i="19"/>
  <c r="O192" i="20"/>
  <c r="Q192" i="20" s="1"/>
  <c r="N206" i="19"/>
  <c r="O204" i="20"/>
  <c r="Q204" i="20" s="1"/>
  <c r="N217" i="20"/>
  <c r="P219" i="20"/>
  <c r="M222" i="20"/>
  <c r="N223" i="20"/>
  <c r="P225" i="20"/>
  <c r="N229" i="20"/>
  <c r="P231" i="20"/>
  <c r="N43" i="19"/>
  <c r="N46" i="19" s="1"/>
  <c r="N95" i="19"/>
  <c r="P117" i="19"/>
  <c r="P104" i="17"/>
  <c r="O94" i="17"/>
  <c r="N104" i="17"/>
  <c r="M146" i="17"/>
  <c r="M155" i="17" s="1"/>
  <c r="O143" i="17"/>
  <c r="O151" i="16"/>
  <c r="P232" i="16"/>
  <c r="Q15" i="15"/>
  <c r="O16" i="15"/>
  <c r="M68" i="15"/>
  <c r="O65" i="15"/>
  <c r="P104" i="15"/>
  <c r="N103" i="15"/>
  <c r="O94" i="15"/>
  <c r="O179" i="19"/>
  <c r="Q179" i="19" s="1"/>
  <c r="M231" i="19"/>
  <c r="N226" i="20"/>
  <c r="O148" i="17"/>
  <c r="O41" i="19"/>
  <c r="Q41" i="19" s="1"/>
  <c r="M61" i="20"/>
  <c r="N74" i="20"/>
  <c r="N74" i="19" s="1"/>
  <c r="M139" i="19"/>
  <c r="N140" i="20"/>
  <c r="P148" i="20"/>
  <c r="M217" i="19"/>
  <c r="O165" i="19"/>
  <c r="O173" i="20"/>
  <c r="M229" i="19"/>
  <c r="M180" i="19"/>
  <c r="O193" i="20"/>
  <c r="Q193" i="20" s="1"/>
  <c r="O199" i="20"/>
  <c r="O171" i="19"/>
  <c r="Q171" i="19" s="1"/>
  <c r="O15" i="20"/>
  <c r="O21" i="20"/>
  <c r="O35" i="20"/>
  <c r="O41" i="20"/>
  <c r="Q41" i="20" s="1"/>
  <c r="O47" i="20"/>
  <c r="M65" i="20"/>
  <c r="N66" i="20"/>
  <c r="N66" i="19" s="1"/>
  <c r="M71" i="20"/>
  <c r="O87" i="20"/>
  <c r="O93" i="20"/>
  <c r="O99" i="20"/>
  <c r="O113" i="20"/>
  <c r="O119" i="20"/>
  <c r="O125" i="20"/>
  <c r="P140" i="20"/>
  <c r="M143" i="20"/>
  <c r="N144" i="20"/>
  <c r="O144" i="20" s="1"/>
  <c r="M149" i="20"/>
  <c r="P152" i="20"/>
  <c r="O165" i="20"/>
  <c r="Q165" i="20" s="1"/>
  <c r="O171" i="20"/>
  <c r="Q171" i="20" s="1"/>
  <c r="P172" i="20"/>
  <c r="O177" i="20"/>
  <c r="O191" i="20"/>
  <c r="Q191" i="20" s="1"/>
  <c r="O197" i="20"/>
  <c r="Q197" i="20" s="1"/>
  <c r="P198" i="20"/>
  <c r="O203" i="20"/>
  <c r="P218" i="20"/>
  <c r="O177" i="19"/>
  <c r="O16" i="17"/>
  <c r="Q13" i="17"/>
  <c r="O128" i="17"/>
  <c r="Q125" i="17"/>
  <c r="O180" i="17"/>
  <c r="Q177" i="17"/>
  <c r="Q180" i="17" s="1"/>
  <c r="Q44" i="16"/>
  <c r="O70" i="16"/>
  <c r="Q70" i="16" s="1"/>
  <c r="O198" i="16"/>
  <c r="N207" i="16"/>
  <c r="O227" i="16"/>
  <c r="O50" i="15"/>
  <c r="Q47" i="15"/>
  <c r="Q50" i="15" s="1"/>
  <c r="P76" i="15"/>
  <c r="P73" i="19"/>
  <c r="P26" i="17"/>
  <c r="Q24" i="17"/>
  <c r="O24" i="17"/>
  <c r="O120" i="17"/>
  <c r="N26" i="16"/>
  <c r="O24" i="16"/>
  <c r="Q21" i="16"/>
  <c r="Q24" i="16" s="1"/>
  <c r="P76" i="16"/>
  <c r="P104" i="16"/>
  <c r="O102" i="16"/>
  <c r="Q99" i="16"/>
  <c r="Q102" i="16" s="1"/>
  <c r="N146" i="16"/>
  <c r="O144" i="16"/>
  <c r="O42" i="15"/>
  <c r="Q118" i="15"/>
  <c r="O120" i="15"/>
  <c r="Q173" i="15"/>
  <c r="Q176" i="15" s="1"/>
  <c r="Q38" i="17"/>
  <c r="M68" i="17"/>
  <c r="M77" i="17" s="1"/>
  <c r="M224" i="17"/>
  <c r="O221" i="17"/>
  <c r="O65" i="16"/>
  <c r="O16" i="16"/>
  <c r="Q13" i="16"/>
  <c r="N181" i="16"/>
  <c r="O172" i="16"/>
  <c r="O180" i="16"/>
  <c r="Q177" i="16"/>
  <c r="Q180" i="16" s="1"/>
  <c r="M220" i="16"/>
  <c r="O217" i="16"/>
  <c r="O116" i="15"/>
  <c r="Q113" i="15"/>
  <c r="Q116" i="15" s="1"/>
  <c r="N142" i="15"/>
  <c r="N68" i="17"/>
  <c r="O75" i="17"/>
  <c r="Q75" i="17" s="1"/>
  <c r="Q90" i="17"/>
  <c r="P181" i="17"/>
  <c r="N220" i="17"/>
  <c r="O206" i="16"/>
  <c r="Q203" i="16"/>
  <c r="Q206" i="16" s="1"/>
  <c r="N146" i="14"/>
  <c r="O143" i="14"/>
  <c r="O69" i="13"/>
  <c r="O74" i="13"/>
  <c r="P208" i="17"/>
  <c r="O227" i="17"/>
  <c r="Q227" i="17" s="1"/>
  <c r="N64" i="16"/>
  <c r="P129" i="16"/>
  <c r="O128" i="16"/>
  <c r="Q125" i="16"/>
  <c r="P182" i="16"/>
  <c r="P207" i="16"/>
  <c r="N232" i="16"/>
  <c r="P26" i="15"/>
  <c r="P103" i="15"/>
  <c r="N130" i="15"/>
  <c r="M146" i="15"/>
  <c r="M155" i="15" s="1"/>
  <c r="P154" i="15"/>
  <c r="O63" i="14"/>
  <c r="Q63" i="14" s="1"/>
  <c r="N68" i="14"/>
  <c r="O65" i="14"/>
  <c r="N104" i="14"/>
  <c r="O128" i="14"/>
  <c r="O42" i="13"/>
  <c r="Q39" i="13"/>
  <c r="Q116" i="13"/>
  <c r="O69" i="17"/>
  <c r="P130" i="17"/>
  <c r="O217" i="17"/>
  <c r="N232" i="17"/>
  <c r="P51" i="16"/>
  <c r="O50" i="16"/>
  <c r="Q47" i="16"/>
  <c r="Q50" i="16" s="1"/>
  <c r="O73" i="16"/>
  <c r="N103" i="16"/>
  <c r="M146" i="16"/>
  <c r="O143" i="16"/>
  <c r="P52" i="15"/>
  <c r="M182" i="15"/>
  <c r="Q90" i="14"/>
  <c r="O180" i="13"/>
  <c r="Q177" i="13"/>
  <c r="Q180" i="13" s="1"/>
  <c r="P103" i="17"/>
  <c r="O102" i="17"/>
  <c r="Q99" i="17"/>
  <c r="Q102" i="17" s="1"/>
  <c r="N142" i="17"/>
  <c r="Q165" i="17"/>
  <c r="Q168" i="17" s="1"/>
  <c r="P207" i="17"/>
  <c r="O206" i="17"/>
  <c r="Q203" i="17"/>
  <c r="Q206" i="17" s="1"/>
  <c r="O12" i="16"/>
  <c r="P130" i="16"/>
  <c r="O149" i="16"/>
  <c r="P181" i="16"/>
  <c r="P208" i="16"/>
  <c r="M224" i="16"/>
  <c r="O221" i="16"/>
  <c r="P25" i="15"/>
  <c r="O24" i="15"/>
  <c r="Q21" i="15"/>
  <c r="Q24" i="15" s="1"/>
  <c r="N64" i="15"/>
  <c r="N76" i="15"/>
  <c r="N104" i="15"/>
  <c r="P129" i="15"/>
  <c r="O128" i="15"/>
  <c r="Q125" i="15"/>
  <c r="O139" i="15"/>
  <c r="M142" i="15"/>
  <c r="M156" i="15" s="1"/>
  <c r="N182" i="15"/>
  <c r="Q199" i="15"/>
  <c r="Q202" i="15" s="1"/>
  <c r="W202" i="15" s="1"/>
  <c r="O225" i="15"/>
  <c r="Q13" i="14"/>
  <c r="Q21" i="14"/>
  <c r="N103" i="13"/>
  <c r="N104" i="13"/>
  <c r="M181" i="15"/>
  <c r="O172" i="15"/>
  <c r="O42" i="14"/>
  <c r="Q39" i="14"/>
  <c r="O75" i="14"/>
  <c r="N130" i="14"/>
  <c r="O141" i="14"/>
  <c r="O143" i="15"/>
  <c r="O153" i="15"/>
  <c r="O194" i="15"/>
  <c r="N208" i="15"/>
  <c r="O231" i="15"/>
  <c r="Q231" i="15" s="1"/>
  <c r="O12" i="14"/>
  <c r="O69" i="14"/>
  <c r="O90" i="14"/>
  <c r="O94" i="14"/>
  <c r="Q168" i="14"/>
  <c r="N208" i="14"/>
  <c r="M207" i="14"/>
  <c r="O198" i="14"/>
  <c r="M207" i="15"/>
  <c r="O198" i="15"/>
  <c r="P64" i="14"/>
  <c r="N52" i="14"/>
  <c r="O120" i="14"/>
  <c r="Q117" i="14"/>
  <c r="M142" i="14"/>
  <c r="M156" i="14" s="1"/>
  <c r="P146" i="14"/>
  <c r="O147" i="14"/>
  <c r="O231" i="14"/>
  <c r="Q90" i="13"/>
  <c r="Q168" i="13"/>
  <c r="M181" i="14"/>
  <c r="O172" i="14"/>
  <c r="N207" i="14"/>
  <c r="O225" i="14"/>
  <c r="N51" i="13"/>
  <c r="N52" i="13"/>
  <c r="P68" i="13"/>
  <c r="N129" i="13"/>
  <c r="N130" i="13"/>
  <c r="O147" i="13"/>
  <c r="O152" i="13"/>
  <c r="O12" i="1"/>
  <c r="Q9" i="1"/>
  <c r="Q12" i="1" s="1"/>
  <c r="Q191" i="15"/>
  <c r="Q194" i="15" s="1"/>
  <c r="Q9" i="14"/>
  <c r="Q12" i="14" s="1"/>
  <c r="N181" i="14"/>
  <c r="P224" i="14"/>
  <c r="M232" i="14"/>
  <c r="O94" i="13"/>
  <c r="P146" i="13"/>
  <c r="O168" i="1"/>
  <c r="Q165" i="1"/>
  <c r="Q168" i="1" s="1"/>
  <c r="O153" i="14"/>
  <c r="O16" i="13"/>
  <c r="Q13" i="13"/>
  <c r="N25" i="13"/>
  <c r="O75" i="13"/>
  <c r="Q75" i="13" s="1"/>
  <c r="M142" i="13"/>
  <c r="O140" i="13"/>
  <c r="N181" i="13"/>
  <c r="O194" i="13"/>
  <c r="Q191" i="13"/>
  <c r="Q194" i="13" s="1"/>
  <c r="M142" i="1"/>
  <c r="O139" i="1"/>
  <c r="O151" i="1"/>
  <c r="O153" i="13"/>
  <c r="M182" i="13"/>
  <c r="P181" i="13"/>
  <c r="M207" i="13"/>
  <c r="N52" i="1"/>
  <c r="M64" i="1"/>
  <c r="O61" i="1"/>
  <c r="O73" i="1"/>
  <c r="O90" i="1"/>
  <c r="Q87" i="1"/>
  <c r="Q90" i="1" s="1"/>
  <c r="P103" i="1"/>
  <c r="P104" i="1"/>
  <c r="M146" i="1"/>
  <c r="O145" i="1"/>
  <c r="P181" i="1"/>
  <c r="P182" i="1"/>
  <c r="M224" i="1"/>
  <c r="O223" i="1"/>
  <c r="Q223" i="1" s="1"/>
  <c r="Q191" i="14"/>
  <c r="Q194" i="14" s="1"/>
  <c r="N182" i="13"/>
  <c r="M220" i="13"/>
  <c r="M224" i="13"/>
  <c r="O223" i="13"/>
  <c r="Q223" i="13" s="1"/>
  <c r="O230" i="13"/>
  <c r="Q230" i="13" s="1"/>
  <c r="O16" i="1"/>
  <c r="O38" i="1"/>
  <c r="Q35" i="1"/>
  <c r="Q38" i="1" s="1"/>
  <c r="O140" i="1"/>
  <c r="Q140" i="1" s="1"/>
  <c r="O152" i="1"/>
  <c r="O218" i="1"/>
  <c r="Q218" i="1" s="1"/>
  <c r="O230" i="1"/>
  <c r="Q230" i="1" s="1"/>
  <c r="O217" i="14"/>
  <c r="O12" i="13"/>
  <c r="O38" i="13"/>
  <c r="O90" i="13"/>
  <c r="O116" i="13"/>
  <c r="O168" i="13"/>
  <c r="Q50" i="1"/>
  <c r="M68" i="1"/>
  <c r="M77" i="1" s="1"/>
  <c r="O67" i="1"/>
  <c r="Q67" i="1" s="1"/>
  <c r="O116" i="1"/>
  <c r="Q113" i="1"/>
  <c r="Q116" i="1" s="1"/>
  <c r="P129" i="1"/>
  <c r="P130" i="1"/>
  <c r="O194" i="1"/>
  <c r="Q191" i="1"/>
  <c r="Q206" i="1"/>
  <c r="M208" i="13"/>
  <c r="O225" i="13"/>
  <c r="M232" i="13"/>
  <c r="N51" i="1"/>
  <c r="O62" i="1"/>
  <c r="Q62" i="1" s="1"/>
  <c r="O74" i="1"/>
  <c r="Q74" i="1" s="1"/>
  <c r="O172" i="13"/>
  <c r="O198" i="13"/>
  <c r="O94" i="1"/>
  <c r="O172" i="1"/>
  <c r="O198" i="1"/>
  <c r="D61" i="19"/>
  <c r="D70" i="19"/>
  <c r="E9" i="19"/>
  <c r="D65" i="20"/>
  <c r="C75" i="20"/>
  <c r="C36" i="19"/>
  <c r="E36" i="19" s="1"/>
  <c r="E11" i="20"/>
  <c r="E18" i="20"/>
  <c r="E45" i="19"/>
  <c r="C12" i="20"/>
  <c r="E19" i="20"/>
  <c r="E39" i="20"/>
  <c r="E48" i="20"/>
  <c r="D61" i="20"/>
  <c r="D66" i="20"/>
  <c r="C71" i="20"/>
  <c r="D73" i="20"/>
  <c r="C14" i="19"/>
  <c r="C49" i="19"/>
  <c r="E49" i="19" s="1"/>
  <c r="C68" i="17"/>
  <c r="E63" i="15"/>
  <c r="E38" i="15"/>
  <c r="D51" i="15"/>
  <c r="D51" i="14"/>
  <c r="E38" i="1"/>
  <c r="E50" i="1"/>
  <c r="D64" i="17"/>
  <c r="E9" i="20"/>
  <c r="D16" i="20"/>
  <c r="C66" i="20"/>
  <c r="C73" i="20"/>
  <c r="D71" i="19"/>
  <c r="D24" i="20"/>
  <c r="C42" i="20"/>
  <c r="C51" i="20" s="1"/>
  <c r="C69" i="20"/>
  <c r="C74" i="20"/>
  <c r="C17" i="19"/>
  <c r="C23" i="19"/>
  <c r="D26" i="16"/>
  <c r="E69" i="15"/>
  <c r="E10" i="20"/>
  <c r="D42" i="20"/>
  <c r="E44" i="20"/>
  <c r="C67" i="20"/>
  <c r="D69" i="20"/>
  <c r="C18" i="19"/>
  <c r="D26" i="15"/>
  <c r="E63" i="14"/>
  <c r="C64" i="14"/>
  <c r="C78" i="14" s="1"/>
  <c r="E63" i="13"/>
  <c r="D64" i="1"/>
  <c r="D26" i="1"/>
  <c r="D70" i="20"/>
  <c r="D25" i="16"/>
  <c r="D63" i="20"/>
  <c r="D75" i="20"/>
  <c r="E38" i="17"/>
  <c r="E12" i="16"/>
  <c r="D12" i="20"/>
  <c r="D71" i="20"/>
  <c r="C37" i="19"/>
  <c r="E37" i="19" s="1"/>
  <c r="C43" i="19"/>
  <c r="C46" i="19" s="1"/>
  <c r="D52" i="15"/>
  <c r="E67" i="14"/>
  <c r="D52" i="14"/>
  <c r="E12" i="1"/>
  <c r="C64" i="1"/>
  <c r="C20" i="20"/>
  <c r="E13" i="20"/>
  <c r="D67" i="19"/>
  <c r="C38" i="20"/>
  <c r="C52" i="20" s="1"/>
  <c r="E45" i="20"/>
  <c r="C65" i="20"/>
  <c r="D67" i="20"/>
  <c r="C15" i="19"/>
  <c r="C21" i="19"/>
  <c r="C24" i="19" s="1"/>
  <c r="C35" i="19"/>
  <c r="C41" i="19"/>
  <c r="C47" i="19"/>
  <c r="C50" i="19" s="1"/>
  <c r="C71" i="19"/>
  <c r="E61" i="17"/>
  <c r="E65" i="17"/>
  <c r="E69" i="17"/>
  <c r="E73" i="17"/>
  <c r="C64" i="15"/>
  <c r="E12" i="13"/>
  <c r="C64" i="13"/>
  <c r="C78" i="13" s="1"/>
  <c r="D25" i="13"/>
  <c r="E75" i="1"/>
  <c r="E42" i="15"/>
  <c r="D25" i="14"/>
  <c r="E24" i="14"/>
  <c r="E42" i="13"/>
  <c r="E16" i="1"/>
  <c r="C64" i="16"/>
  <c r="C78" i="16" s="1"/>
  <c r="E65" i="15"/>
  <c r="E42" i="14"/>
  <c r="E16" i="13"/>
  <c r="E16" i="14"/>
  <c r="M155" i="1" l="1"/>
  <c r="M154" i="20"/>
  <c r="M129" i="20"/>
  <c r="C77" i="15"/>
  <c r="C77" i="17"/>
  <c r="M155" i="13"/>
  <c r="M155" i="16"/>
  <c r="C78" i="15"/>
  <c r="C78" i="1"/>
  <c r="M156" i="13"/>
  <c r="M25" i="20"/>
  <c r="M77" i="15"/>
  <c r="C76" i="20"/>
  <c r="C26" i="20"/>
  <c r="M78" i="1"/>
  <c r="M156" i="1"/>
  <c r="O103" i="16"/>
  <c r="M78" i="17"/>
  <c r="M130" i="20"/>
  <c r="M52" i="20"/>
  <c r="M104" i="20"/>
  <c r="M26" i="20"/>
  <c r="C25" i="20"/>
  <c r="M77" i="13"/>
  <c r="M78" i="13"/>
  <c r="C78" i="17"/>
  <c r="M78" i="16"/>
  <c r="M78" i="14"/>
  <c r="M156" i="16"/>
  <c r="M78" i="15"/>
  <c r="M156" i="17"/>
  <c r="M128" i="19"/>
  <c r="M50" i="19"/>
  <c r="M24" i="19"/>
  <c r="N98" i="19"/>
  <c r="Q124" i="14"/>
  <c r="N24" i="14"/>
  <c r="N26" i="14" s="1"/>
  <c r="P24" i="14"/>
  <c r="P25" i="14" s="1"/>
  <c r="O199" i="19"/>
  <c r="Q199" i="19" s="1"/>
  <c r="O72" i="13"/>
  <c r="O20" i="20"/>
  <c r="M176" i="19"/>
  <c r="C72" i="20"/>
  <c r="N72" i="20"/>
  <c r="O98" i="20"/>
  <c r="O46" i="20"/>
  <c r="O72" i="14"/>
  <c r="E72" i="17"/>
  <c r="O173" i="19"/>
  <c r="Q173" i="19" s="1"/>
  <c r="M72" i="20"/>
  <c r="M150" i="20"/>
  <c r="Q98" i="1"/>
  <c r="D72" i="20"/>
  <c r="O228" i="13"/>
  <c r="O150" i="1"/>
  <c r="E72" i="16"/>
  <c r="Q124" i="15"/>
  <c r="O150" i="16"/>
  <c r="Q124" i="17"/>
  <c r="Q176" i="16"/>
  <c r="Q225" i="16"/>
  <c r="O228" i="16"/>
  <c r="Q20" i="15"/>
  <c r="P147" i="19"/>
  <c r="P150" i="19" s="1"/>
  <c r="P98" i="19"/>
  <c r="N176" i="19"/>
  <c r="O228" i="14"/>
  <c r="O72" i="17"/>
  <c r="O124" i="20"/>
  <c r="O150" i="15"/>
  <c r="Q225" i="1"/>
  <c r="O228" i="1"/>
  <c r="E72" i="15"/>
  <c r="O202" i="20"/>
  <c r="O176" i="20"/>
  <c r="M228" i="20"/>
  <c r="M98" i="19"/>
  <c r="M46" i="19"/>
  <c r="E72" i="1"/>
  <c r="O150" i="17"/>
  <c r="P72" i="19"/>
  <c r="E72" i="13"/>
  <c r="Q46" i="16"/>
  <c r="N202" i="19"/>
  <c r="E46" i="20"/>
  <c r="Q225" i="17"/>
  <c r="Q228" i="17" s="1"/>
  <c r="W228" i="17" s="1"/>
  <c r="O228" i="17"/>
  <c r="D69" i="19"/>
  <c r="D72" i="19" s="1"/>
  <c r="O150" i="14"/>
  <c r="P150" i="20"/>
  <c r="Q69" i="16"/>
  <c r="Q72" i="16" s="1"/>
  <c r="O72" i="16"/>
  <c r="Q69" i="1"/>
  <c r="Q72" i="1" s="1"/>
  <c r="O72" i="1"/>
  <c r="Q69" i="15"/>
  <c r="O72" i="15"/>
  <c r="O150" i="13"/>
  <c r="O228" i="15"/>
  <c r="P228" i="20"/>
  <c r="P225" i="19"/>
  <c r="P228" i="19" s="1"/>
  <c r="M225" i="19"/>
  <c r="N228" i="20"/>
  <c r="N150" i="20"/>
  <c r="M124" i="19"/>
  <c r="E20" i="20"/>
  <c r="O17" i="19"/>
  <c r="O20" i="19" s="1"/>
  <c r="N20" i="19"/>
  <c r="N225" i="19"/>
  <c r="E72" i="14"/>
  <c r="Q124" i="1"/>
  <c r="Q124" i="13"/>
  <c r="Q124" i="16"/>
  <c r="M202" i="19"/>
  <c r="P72" i="20"/>
  <c r="Q98" i="15"/>
  <c r="Q198" i="14"/>
  <c r="Q172" i="15"/>
  <c r="Q128" i="15"/>
  <c r="Q198" i="17"/>
  <c r="Q198" i="16"/>
  <c r="Q128" i="14"/>
  <c r="P198" i="19"/>
  <c r="Q198" i="13"/>
  <c r="Q172" i="17"/>
  <c r="Q198" i="15"/>
  <c r="Q172" i="1"/>
  <c r="Q128" i="16"/>
  <c r="Q128" i="13"/>
  <c r="M120" i="19"/>
  <c r="M129" i="19" s="1"/>
  <c r="D42" i="19"/>
  <c r="M20" i="14"/>
  <c r="M42" i="19"/>
  <c r="M51" i="19" s="1"/>
  <c r="P172" i="19"/>
  <c r="D65" i="19"/>
  <c r="D68" i="19" s="1"/>
  <c r="P221" i="19"/>
  <c r="P224" i="19" s="1"/>
  <c r="Q145" i="1"/>
  <c r="Q153" i="14"/>
  <c r="Q93" i="19"/>
  <c r="Q42" i="17"/>
  <c r="N42" i="19"/>
  <c r="Q127" i="20"/>
  <c r="N198" i="19"/>
  <c r="Q39" i="20"/>
  <c r="Q42" i="20" s="1"/>
  <c r="Q221" i="13"/>
  <c r="Q145" i="14"/>
  <c r="Q152" i="16"/>
  <c r="Q149" i="15"/>
  <c r="Q145" i="13"/>
  <c r="Q152" i="1"/>
  <c r="Q198" i="1"/>
  <c r="O16" i="14"/>
  <c r="Q221" i="16"/>
  <c r="Q221" i="17"/>
  <c r="Q16" i="17"/>
  <c r="Q93" i="20"/>
  <c r="Q119" i="19"/>
  <c r="M198" i="19"/>
  <c r="O13" i="19"/>
  <c r="O16" i="19" s="1"/>
  <c r="Q145" i="16"/>
  <c r="Q148" i="13"/>
  <c r="Q152" i="14"/>
  <c r="Q94" i="13"/>
  <c r="Q147" i="16"/>
  <c r="Q148" i="17"/>
  <c r="Q169" i="20"/>
  <c r="Q172" i="20" s="1"/>
  <c r="Q122" i="20"/>
  <c r="Q13" i="20"/>
  <c r="M143" i="19"/>
  <c r="Q126" i="19"/>
  <c r="Q94" i="15"/>
  <c r="Q94" i="14"/>
  <c r="Q94" i="17"/>
  <c r="Q221" i="14"/>
  <c r="Q120" i="16"/>
  <c r="Q153" i="16"/>
  <c r="Q149" i="17"/>
  <c r="Q151" i="13"/>
  <c r="Q42" i="15"/>
  <c r="Q221" i="1"/>
  <c r="Q16" i="13"/>
  <c r="Q42" i="13"/>
  <c r="Q122" i="19"/>
  <c r="Q123" i="20"/>
  <c r="Q42" i="16"/>
  <c r="Q94" i="1"/>
  <c r="Q148" i="16"/>
  <c r="Q145" i="15"/>
  <c r="Q148" i="15"/>
  <c r="Q147" i="17"/>
  <c r="Q153" i="17"/>
  <c r="Q153" i="1"/>
  <c r="Q42" i="14"/>
  <c r="Q16" i="16"/>
  <c r="Q128" i="17"/>
  <c r="Q119" i="20"/>
  <c r="Q16" i="15"/>
  <c r="Q120" i="13"/>
  <c r="Q123" i="19"/>
  <c r="E39" i="19"/>
  <c r="Q172" i="16"/>
  <c r="Q126" i="20"/>
  <c r="Q221" i="15"/>
  <c r="Q65" i="13"/>
  <c r="Q151" i="17"/>
  <c r="Q149" i="14"/>
  <c r="Q148" i="1"/>
  <c r="Q153" i="13"/>
  <c r="Q172" i="14"/>
  <c r="Q153" i="15"/>
  <c r="Q149" i="16"/>
  <c r="P120" i="19"/>
  <c r="Q145" i="19"/>
  <c r="Q127" i="19"/>
  <c r="Q195" i="20"/>
  <c r="Q143" i="13"/>
  <c r="M172" i="19"/>
  <c r="C65" i="19"/>
  <c r="Q172" i="13"/>
  <c r="Q42" i="1"/>
  <c r="Q152" i="17"/>
  <c r="Q152" i="15"/>
  <c r="Q120" i="17"/>
  <c r="Q128" i="1"/>
  <c r="Q148" i="14"/>
  <c r="Q65" i="1"/>
  <c r="Q147" i="15"/>
  <c r="Q145" i="17"/>
  <c r="Q149" i="1"/>
  <c r="E76" i="14"/>
  <c r="O194" i="20"/>
  <c r="P233" i="1"/>
  <c r="E25" i="1"/>
  <c r="P68" i="19"/>
  <c r="E25" i="17"/>
  <c r="P233" i="13"/>
  <c r="O64" i="16"/>
  <c r="O224" i="14"/>
  <c r="O146" i="13"/>
  <c r="E68" i="1"/>
  <c r="O207" i="13"/>
  <c r="E76" i="15"/>
  <c r="E68" i="17"/>
  <c r="N77" i="15"/>
  <c r="N155" i="17"/>
  <c r="P234" i="17"/>
  <c r="E76" i="1"/>
  <c r="O51" i="13"/>
  <c r="O129" i="16"/>
  <c r="O142" i="17"/>
  <c r="N154" i="20"/>
  <c r="D77" i="14"/>
  <c r="O182" i="17"/>
  <c r="E76" i="13"/>
  <c r="O153" i="20"/>
  <c r="P234" i="15"/>
  <c r="P233" i="15"/>
  <c r="E26" i="17"/>
  <c r="O103" i="1"/>
  <c r="O51" i="14"/>
  <c r="P77" i="1"/>
  <c r="M233" i="15"/>
  <c r="E68" i="16"/>
  <c r="O230" i="19"/>
  <c r="Q230" i="19" s="1"/>
  <c r="N234" i="13"/>
  <c r="O103" i="14"/>
  <c r="O67" i="19"/>
  <c r="Q67" i="19" s="1"/>
  <c r="O168" i="20"/>
  <c r="Q64" i="13"/>
  <c r="N155" i="1"/>
  <c r="O68" i="17"/>
  <c r="D77" i="13"/>
  <c r="D77" i="16"/>
  <c r="E51" i="17"/>
  <c r="M233" i="14"/>
  <c r="N233" i="16"/>
  <c r="N155" i="15"/>
  <c r="D77" i="17"/>
  <c r="O76" i="15"/>
  <c r="N233" i="15"/>
  <c r="D77" i="15"/>
  <c r="N233" i="1"/>
  <c r="D78" i="13"/>
  <c r="O208" i="17"/>
  <c r="P234" i="16"/>
  <c r="E76" i="17"/>
  <c r="N234" i="1"/>
  <c r="Q16" i="14"/>
  <c r="N77" i="13"/>
  <c r="Q120" i="14"/>
  <c r="P78" i="15"/>
  <c r="Q61" i="16"/>
  <c r="Q64" i="16" s="1"/>
  <c r="Q142" i="17"/>
  <c r="D77" i="1"/>
  <c r="E68" i="13"/>
  <c r="O25" i="1"/>
  <c r="O220" i="13"/>
  <c r="O181" i="14"/>
  <c r="P156" i="17"/>
  <c r="O68" i="13"/>
  <c r="Q168" i="16"/>
  <c r="O170" i="19"/>
  <c r="Q170" i="19" s="1"/>
  <c r="P234" i="1"/>
  <c r="P64" i="19"/>
  <c r="E51" i="1"/>
  <c r="E68" i="14"/>
  <c r="O103" i="13"/>
  <c r="N77" i="1"/>
  <c r="N234" i="15"/>
  <c r="Q120" i="1"/>
  <c r="E76" i="16"/>
  <c r="E25" i="15"/>
  <c r="N77" i="16"/>
  <c r="O207" i="14"/>
  <c r="N233" i="17"/>
  <c r="P76" i="19"/>
  <c r="O232" i="13"/>
  <c r="S77" i="14"/>
  <c r="O129" i="1"/>
  <c r="O51" i="1"/>
  <c r="N234" i="14"/>
  <c r="P78" i="16"/>
  <c r="Q220" i="13"/>
  <c r="Q232" i="15"/>
  <c r="Q65" i="17"/>
  <c r="O129" i="15"/>
  <c r="P156" i="1"/>
  <c r="O224" i="15"/>
  <c r="M234" i="15"/>
  <c r="E68" i="15"/>
  <c r="E51" i="15"/>
  <c r="E26" i="15"/>
  <c r="Q120" i="15"/>
  <c r="Q64" i="15"/>
  <c r="O222" i="20"/>
  <c r="Q222" i="20" s="1"/>
  <c r="P234" i="13"/>
  <c r="N155" i="14"/>
  <c r="O130" i="17"/>
  <c r="N78" i="13"/>
  <c r="O64" i="14"/>
  <c r="O154" i="17"/>
  <c r="O64" i="15"/>
  <c r="O232" i="16"/>
  <c r="E51" i="16"/>
  <c r="D78" i="14"/>
  <c r="N77" i="17"/>
  <c r="O51" i="16"/>
  <c r="Q143" i="16"/>
  <c r="M234" i="14"/>
  <c r="N155" i="16"/>
  <c r="N78" i="17"/>
  <c r="P78" i="1"/>
  <c r="E52" i="17"/>
  <c r="O25" i="13"/>
  <c r="N233" i="14"/>
  <c r="O182" i="14"/>
  <c r="O220" i="15"/>
  <c r="P156" i="15"/>
  <c r="P77" i="16"/>
  <c r="O182" i="16"/>
  <c r="Q143" i="17"/>
  <c r="O149" i="19"/>
  <c r="Q103" i="16"/>
  <c r="D78" i="15"/>
  <c r="O26" i="13"/>
  <c r="D78" i="17"/>
  <c r="O207" i="1"/>
  <c r="Q226" i="1"/>
  <c r="M234" i="13"/>
  <c r="Q147" i="1"/>
  <c r="P156" i="16"/>
  <c r="Q220" i="15"/>
  <c r="N78" i="16"/>
  <c r="P233" i="16"/>
  <c r="M234" i="17"/>
  <c r="P155" i="17"/>
  <c r="E25" i="16"/>
  <c r="Q118" i="20"/>
  <c r="N78" i="1"/>
  <c r="N234" i="17"/>
  <c r="Q143" i="1"/>
  <c r="P155" i="1"/>
  <c r="Q143" i="14"/>
  <c r="E52" i="14"/>
  <c r="O130" i="1"/>
  <c r="Q232" i="13"/>
  <c r="N156" i="13"/>
  <c r="O208" i="14"/>
  <c r="Q143" i="15"/>
  <c r="O52" i="16"/>
  <c r="P78" i="17"/>
  <c r="Q117" i="20"/>
  <c r="E52" i="16"/>
  <c r="Q144" i="15"/>
  <c r="D78" i="16"/>
  <c r="N78" i="15"/>
  <c r="Q144" i="16"/>
  <c r="O52" i="1"/>
  <c r="Q38" i="16"/>
  <c r="Q91" i="20"/>
  <c r="E25" i="14"/>
  <c r="E51" i="13"/>
  <c r="E64" i="14"/>
  <c r="D78" i="1"/>
  <c r="E64" i="15"/>
  <c r="N156" i="1"/>
  <c r="Q26" i="1"/>
  <c r="N156" i="17"/>
  <c r="P233" i="17"/>
  <c r="N156" i="15"/>
  <c r="M234" i="16"/>
  <c r="O130" i="16"/>
  <c r="P77" i="15"/>
  <c r="Q118" i="19"/>
  <c r="P77" i="14"/>
  <c r="N233" i="13"/>
  <c r="E13" i="19"/>
  <c r="O104" i="14"/>
  <c r="O223" i="19"/>
  <c r="Q223" i="19" s="1"/>
  <c r="O227" i="20"/>
  <c r="Q227" i="20" s="1"/>
  <c r="O181" i="1"/>
  <c r="E69" i="20"/>
  <c r="P146" i="20"/>
  <c r="N232" i="19"/>
  <c r="E73" i="20"/>
  <c r="O231" i="19"/>
  <c r="Q231" i="19" s="1"/>
  <c r="O104" i="13"/>
  <c r="O219" i="20"/>
  <c r="Q219" i="20" s="1"/>
  <c r="E71" i="19"/>
  <c r="O221" i="20"/>
  <c r="N232" i="20"/>
  <c r="C63" i="19"/>
  <c r="P68" i="20"/>
  <c r="M140" i="19"/>
  <c r="O140" i="19" s="1"/>
  <c r="Q140" i="19" s="1"/>
  <c r="E24" i="20"/>
  <c r="O76" i="17"/>
  <c r="O222" i="19"/>
  <c r="Q222" i="19" s="1"/>
  <c r="O195" i="19"/>
  <c r="P51" i="19"/>
  <c r="E11" i="19"/>
  <c r="E63" i="19" s="1"/>
  <c r="Q76" i="15"/>
  <c r="Q178" i="19"/>
  <c r="O218" i="19"/>
  <c r="Q218" i="19" s="1"/>
  <c r="E63" i="20"/>
  <c r="E75" i="20"/>
  <c r="E61" i="20"/>
  <c r="N142" i="20"/>
  <c r="O21" i="19"/>
  <c r="O24" i="19" s="1"/>
  <c r="E66" i="20"/>
  <c r="P51" i="20"/>
  <c r="E67" i="20"/>
  <c r="P25" i="20"/>
  <c r="O16" i="20"/>
  <c r="O223" i="20"/>
  <c r="Q223" i="20" s="1"/>
  <c r="O39" i="19"/>
  <c r="Q12" i="20"/>
  <c r="N208" i="20"/>
  <c r="O206" i="19"/>
  <c r="E42" i="20"/>
  <c r="E64" i="17"/>
  <c r="N76" i="19"/>
  <c r="M168" i="19"/>
  <c r="E10" i="19"/>
  <c r="E62" i="19" s="1"/>
  <c r="O120" i="20"/>
  <c r="Q144" i="20"/>
  <c r="O66" i="19"/>
  <c r="Q66" i="19" s="1"/>
  <c r="O169" i="19"/>
  <c r="M221" i="19"/>
  <c r="N130" i="20"/>
  <c r="P52" i="19"/>
  <c r="E50" i="20"/>
  <c r="Q141" i="20"/>
  <c r="P103" i="20"/>
  <c r="D24" i="19"/>
  <c r="E62" i="20"/>
  <c r="D12" i="19"/>
  <c r="P78" i="14"/>
  <c r="P142" i="20"/>
  <c r="N224" i="20"/>
  <c r="M208" i="20"/>
  <c r="O166" i="19"/>
  <c r="Q166" i="19" s="1"/>
  <c r="M152" i="19"/>
  <c r="O201" i="19"/>
  <c r="Q201" i="19" s="1"/>
  <c r="E22" i="19"/>
  <c r="E74" i="19" s="1"/>
  <c r="E71" i="20"/>
  <c r="N78" i="14"/>
  <c r="O145" i="20"/>
  <c r="Q148" i="20"/>
  <c r="N76" i="20"/>
  <c r="P154" i="20"/>
  <c r="P129" i="20"/>
  <c r="O70" i="19"/>
  <c r="Q70" i="19" s="1"/>
  <c r="O12" i="20"/>
  <c r="P25" i="19"/>
  <c r="O70" i="20"/>
  <c r="Q70" i="20" s="1"/>
  <c r="Q14" i="20"/>
  <c r="O66" i="20"/>
  <c r="Q66" i="20" s="1"/>
  <c r="O149" i="20"/>
  <c r="M38" i="19"/>
  <c r="M52" i="19" s="1"/>
  <c r="P26" i="19"/>
  <c r="P26" i="20"/>
  <c r="C12" i="19"/>
  <c r="N25" i="20"/>
  <c r="N51" i="20"/>
  <c r="N227" i="19"/>
  <c r="N103" i="20"/>
  <c r="N129" i="20"/>
  <c r="P52" i="20"/>
  <c r="P224" i="20"/>
  <c r="D52" i="20"/>
  <c r="O217" i="19"/>
  <c r="Q217" i="19" s="1"/>
  <c r="P232" i="20"/>
  <c r="N16" i="19"/>
  <c r="P104" i="20"/>
  <c r="M20" i="19"/>
  <c r="M25" i="19" s="1"/>
  <c r="N153" i="19"/>
  <c r="D76" i="19"/>
  <c r="M116" i="19"/>
  <c r="O140" i="20"/>
  <c r="Q140" i="20" s="1"/>
  <c r="O89" i="19"/>
  <c r="Q89" i="19" s="1"/>
  <c r="M141" i="19"/>
  <c r="O141" i="19" s="1"/>
  <c r="Q141" i="19" s="1"/>
  <c r="P94" i="19"/>
  <c r="O64" i="1"/>
  <c r="Q61" i="1"/>
  <c r="Q64" i="1" s="1"/>
  <c r="P77" i="13"/>
  <c r="P78" i="13"/>
  <c r="O129" i="14"/>
  <c r="O130" i="14"/>
  <c r="O146" i="14"/>
  <c r="O181" i="13"/>
  <c r="P155" i="13"/>
  <c r="P156" i="13"/>
  <c r="Q69" i="14"/>
  <c r="Q72" i="14" s="1"/>
  <c r="O154" i="14"/>
  <c r="Q76" i="17"/>
  <c r="O51" i="15"/>
  <c r="P155" i="15"/>
  <c r="O139" i="20"/>
  <c r="M142" i="20"/>
  <c r="O92" i="19"/>
  <c r="Q92" i="19" s="1"/>
  <c r="M94" i="19"/>
  <c r="M144" i="19"/>
  <c r="M181" i="20"/>
  <c r="O172" i="20"/>
  <c r="M69" i="19"/>
  <c r="O69" i="20"/>
  <c r="M148" i="19"/>
  <c r="O148" i="19" s="1"/>
  <c r="O96" i="19"/>
  <c r="Q96" i="19" s="1"/>
  <c r="N120" i="19"/>
  <c r="O117" i="19"/>
  <c r="Q95" i="20"/>
  <c r="Q98" i="20" s="1"/>
  <c r="O130" i="13"/>
  <c r="O146" i="1"/>
  <c r="O104" i="1"/>
  <c r="Q25" i="1"/>
  <c r="O182" i="1"/>
  <c r="O26" i="1"/>
  <c r="Q225" i="15"/>
  <c r="Q228" i="15" s="1"/>
  <c r="W228" i="15" s="1"/>
  <c r="O146" i="16"/>
  <c r="N77" i="14"/>
  <c r="O207" i="16"/>
  <c r="O25" i="17"/>
  <c r="P208" i="20"/>
  <c r="P207" i="20"/>
  <c r="O90" i="20"/>
  <c r="Q87" i="20"/>
  <c r="Q90" i="20" s="1"/>
  <c r="O38" i="20"/>
  <c r="Q35" i="20"/>
  <c r="Q38" i="20" s="1"/>
  <c r="N147" i="19"/>
  <c r="N150" i="19" s="1"/>
  <c r="Q194" i="16"/>
  <c r="O208" i="16"/>
  <c r="O217" i="20"/>
  <c r="M220" i="20"/>
  <c r="O128" i="19"/>
  <c r="Q125" i="19"/>
  <c r="M73" i="19"/>
  <c r="O73" i="20"/>
  <c r="O175" i="19"/>
  <c r="Q175" i="19" s="1"/>
  <c r="M227" i="19"/>
  <c r="O230" i="20"/>
  <c r="Q230" i="20" s="1"/>
  <c r="O152" i="20"/>
  <c r="O94" i="20"/>
  <c r="O129" i="13"/>
  <c r="N181" i="20"/>
  <c r="N104" i="20"/>
  <c r="M75" i="19"/>
  <c r="O75" i="19" s="1"/>
  <c r="Q75" i="19" s="1"/>
  <c r="O75" i="20"/>
  <c r="Q75" i="20" s="1"/>
  <c r="M182" i="20"/>
  <c r="N207" i="20"/>
  <c r="P155" i="16"/>
  <c r="M153" i="19"/>
  <c r="N146" i="20"/>
  <c r="N182" i="20"/>
  <c r="O95" i="19"/>
  <c r="M147" i="19"/>
  <c r="P233" i="14"/>
  <c r="P234" i="14"/>
  <c r="Q147" i="14"/>
  <c r="N155" i="13"/>
  <c r="M65" i="19"/>
  <c r="M68" i="20"/>
  <c r="M77" i="20" s="1"/>
  <c r="O65" i="20"/>
  <c r="O146" i="15"/>
  <c r="Q69" i="13"/>
  <c r="Q72" i="13" s="1"/>
  <c r="O220" i="16"/>
  <c r="Q217" i="16"/>
  <c r="Q203" i="20"/>
  <c r="Q206" i="20" s="1"/>
  <c r="O206" i="20"/>
  <c r="Q87" i="19"/>
  <c r="O102" i="19"/>
  <c r="Q99" i="19"/>
  <c r="O220" i="1"/>
  <c r="Q217" i="1"/>
  <c r="P139" i="19"/>
  <c r="P90" i="19"/>
  <c r="N26" i="20"/>
  <c r="O142" i="16"/>
  <c r="Q139" i="16"/>
  <c r="Q142" i="16" s="1"/>
  <c r="O43" i="19"/>
  <c r="O46" i="19" s="1"/>
  <c r="O182" i="13"/>
  <c r="O68" i="1"/>
  <c r="M233" i="1"/>
  <c r="O224" i="1"/>
  <c r="P155" i="14"/>
  <c r="P156" i="14"/>
  <c r="O207" i="15"/>
  <c r="O181" i="15"/>
  <c r="O182" i="15"/>
  <c r="P182" i="20"/>
  <c r="P181" i="20"/>
  <c r="O25" i="15"/>
  <c r="O103" i="17"/>
  <c r="O64" i="17"/>
  <c r="Q62" i="17"/>
  <c r="Q64" i="17" s="1"/>
  <c r="O218" i="20"/>
  <c r="Q218" i="20" s="1"/>
  <c r="M62" i="19"/>
  <c r="O62" i="19" s="1"/>
  <c r="Q62" i="19" s="1"/>
  <c r="O62" i="20"/>
  <c r="Q62" i="20" s="1"/>
  <c r="M234" i="1"/>
  <c r="O52" i="15"/>
  <c r="O231" i="20"/>
  <c r="Q231" i="20" s="1"/>
  <c r="O174" i="19"/>
  <c r="Q174" i="19" s="1"/>
  <c r="M226" i="19"/>
  <c r="O226" i="19" s="1"/>
  <c r="Q226" i="19" s="1"/>
  <c r="M233" i="13"/>
  <c r="O224" i="13"/>
  <c r="O76" i="1"/>
  <c r="Q73" i="1"/>
  <c r="Q76" i="1" s="1"/>
  <c r="Q152" i="13"/>
  <c r="O154" i="13"/>
  <c r="Q225" i="14"/>
  <c r="Q228" i="14" s="1"/>
  <c r="W228" i="14" s="1"/>
  <c r="Q231" i="14"/>
  <c r="Q232" i="14" s="1"/>
  <c r="O232" i="14"/>
  <c r="O208" i="15"/>
  <c r="Q75" i="14"/>
  <c r="Q76" i="14" s="1"/>
  <c r="O76" i="14"/>
  <c r="M233" i="16"/>
  <c r="O224" i="16"/>
  <c r="O220" i="17"/>
  <c r="Q217" i="17"/>
  <c r="Q220" i="17" s="1"/>
  <c r="O181" i="17"/>
  <c r="Q177" i="19"/>
  <c r="O180" i="19"/>
  <c r="O128" i="20"/>
  <c r="Q125" i="20"/>
  <c r="M71" i="19"/>
  <c r="O71" i="19" s="1"/>
  <c r="Q71" i="19" s="1"/>
  <c r="O71" i="20"/>
  <c r="Q71" i="20" s="1"/>
  <c r="O24" i="20"/>
  <c r="Q21" i="20"/>
  <c r="Q24" i="20" s="1"/>
  <c r="M61" i="19"/>
  <c r="O61" i="20"/>
  <c r="M64" i="20"/>
  <c r="O103" i="15"/>
  <c r="O104" i="15"/>
  <c r="O26" i="15"/>
  <c r="O26" i="17"/>
  <c r="O151" i="20"/>
  <c r="O38" i="19"/>
  <c r="Q35" i="19"/>
  <c r="Q38" i="19" s="1"/>
  <c r="O51" i="17"/>
  <c r="O52" i="17"/>
  <c r="O225" i="20"/>
  <c r="Q104" i="16"/>
  <c r="N90" i="19"/>
  <c r="N139" i="19"/>
  <c r="O139" i="19" s="1"/>
  <c r="M207" i="20"/>
  <c r="O198" i="20"/>
  <c r="O74" i="20"/>
  <c r="Q74" i="20" s="1"/>
  <c r="M74" i="19"/>
  <c r="O74" i="19" s="1"/>
  <c r="Q74" i="19" s="1"/>
  <c r="N172" i="19"/>
  <c r="N221" i="19"/>
  <c r="N65" i="19"/>
  <c r="N68" i="20"/>
  <c r="Q17" i="20"/>
  <c r="Q20" i="20" s="1"/>
  <c r="O194" i="19"/>
  <c r="P180" i="19"/>
  <c r="P229" i="19"/>
  <c r="P232" i="19" s="1"/>
  <c r="N220" i="19"/>
  <c r="N52" i="20"/>
  <c r="P151" i="19"/>
  <c r="P154" i="19" s="1"/>
  <c r="P102" i="19"/>
  <c r="Q227" i="16"/>
  <c r="O116" i="20"/>
  <c r="Q113" i="20"/>
  <c r="Q116" i="20" s="1"/>
  <c r="Q225" i="13"/>
  <c r="Q228" i="13" s="1"/>
  <c r="W228" i="13" s="1"/>
  <c r="Q217" i="14"/>
  <c r="Q220" i="14" s="1"/>
  <c r="O220" i="14"/>
  <c r="O142" i="1"/>
  <c r="Q139" i="1"/>
  <c r="Q142" i="1" s="1"/>
  <c r="N234" i="16"/>
  <c r="O102" i="20"/>
  <c r="Q99" i="20"/>
  <c r="Q102" i="20" s="1"/>
  <c r="O50" i="20"/>
  <c r="Q47" i="20"/>
  <c r="Q50" i="20" s="1"/>
  <c r="Q165" i="19"/>
  <c r="N61" i="19"/>
  <c r="N64" i="19" s="1"/>
  <c r="N64" i="20"/>
  <c r="M12" i="19"/>
  <c r="M26" i="19" s="1"/>
  <c r="O9" i="19"/>
  <c r="O232" i="17"/>
  <c r="Q229" i="17"/>
  <c r="Q232" i="17" s="1"/>
  <c r="N102" i="19"/>
  <c r="N151" i="19"/>
  <c r="M224" i="20"/>
  <c r="Q101" i="19"/>
  <c r="N143" i="19"/>
  <c r="N94" i="19"/>
  <c r="O91" i="19"/>
  <c r="O147" i="20"/>
  <c r="Q194" i="1"/>
  <c r="O208" i="1"/>
  <c r="Q140" i="13"/>
  <c r="Q142" i="13" s="1"/>
  <c r="O142" i="13"/>
  <c r="Q141" i="14"/>
  <c r="Q142" i="14" s="1"/>
  <c r="O142" i="14"/>
  <c r="Q69" i="17"/>
  <c r="Q72" i="17" s="1"/>
  <c r="O68" i="14"/>
  <c r="Q65" i="14"/>
  <c r="O207" i="17"/>
  <c r="M233" i="17"/>
  <c r="O224" i="17"/>
  <c r="N156" i="14"/>
  <c r="M146" i="20"/>
  <c r="M155" i="20" s="1"/>
  <c r="O143" i="20"/>
  <c r="Q199" i="20"/>
  <c r="Q202" i="20" s="1"/>
  <c r="W202" i="20" s="1"/>
  <c r="O68" i="15"/>
  <c r="Q65" i="15"/>
  <c r="O154" i="16"/>
  <c r="Q151" i="16"/>
  <c r="O146" i="17"/>
  <c r="N156" i="16"/>
  <c r="O52" i="13"/>
  <c r="O154" i="1"/>
  <c r="Q151" i="1"/>
  <c r="O208" i="13"/>
  <c r="O142" i="15"/>
  <c r="Q139" i="15"/>
  <c r="Q142" i="15" s="1"/>
  <c r="O26" i="16"/>
  <c r="Q12" i="16"/>
  <c r="O76" i="16"/>
  <c r="Q73" i="16"/>
  <c r="Q76" i="16" s="1"/>
  <c r="Q74" i="13"/>
  <c r="Q76" i="13" s="1"/>
  <c r="O76" i="13"/>
  <c r="O130" i="15"/>
  <c r="O181" i="16"/>
  <c r="O25" i="16"/>
  <c r="O52" i="14"/>
  <c r="O67" i="20"/>
  <c r="Q67" i="20" s="1"/>
  <c r="Q15" i="20"/>
  <c r="M232" i="19"/>
  <c r="O229" i="19"/>
  <c r="P143" i="19"/>
  <c r="N220" i="20"/>
  <c r="O229" i="20"/>
  <c r="M232" i="20"/>
  <c r="O116" i="19"/>
  <c r="Q113" i="19"/>
  <c r="Q116" i="19" s="1"/>
  <c r="O104" i="17"/>
  <c r="Q47" i="19"/>
  <c r="Q50" i="19" s="1"/>
  <c r="O50" i="19"/>
  <c r="O232" i="15"/>
  <c r="Q232" i="16"/>
  <c r="O104" i="16"/>
  <c r="P77" i="17"/>
  <c r="N69" i="19"/>
  <c r="N72" i="19" s="1"/>
  <c r="O232" i="1"/>
  <c r="Q229" i="1"/>
  <c r="Q232" i="1" s="1"/>
  <c r="P220" i="20"/>
  <c r="O226" i="20"/>
  <c r="Q226" i="20" s="1"/>
  <c r="Q194" i="19"/>
  <c r="O121" i="19"/>
  <c r="Q121" i="20"/>
  <c r="P130" i="20"/>
  <c r="O63" i="20"/>
  <c r="Q63" i="20" s="1"/>
  <c r="M63" i="19"/>
  <c r="O63" i="19" s="1"/>
  <c r="Q63" i="19" s="1"/>
  <c r="O42" i="20"/>
  <c r="Q147" i="13"/>
  <c r="Q65" i="16"/>
  <c r="O68" i="16"/>
  <c r="O129" i="17"/>
  <c r="Q177" i="20"/>
  <c r="Q180" i="20" s="1"/>
  <c r="O180" i="20"/>
  <c r="Q173" i="20"/>
  <c r="Q176" i="20" s="1"/>
  <c r="O167" i="19"/>
  <c r="Q167" i="19" s="1"/>
  <c r="M219" i="19"/>
  <c r="O219" i="19" s="1"/>
  <c r="Q219" i="19" s="1"/>
  <c r="Q70" i="15"/>
  <c r="P220" i="19"/>
  <c r="Q151" i="15"/>
  <c r="O154" i="15"/>
  <c r="Q203" i="19"/>
  <c r="Q206" i="19" s="1"/>
  <c r="Q43" i="20"/>
  <c r="Q46" i="20" s="1"/>
  <c r="C68" i="20"/>
  <c r="C77" i="20" s="1"/>
  <c r="E52" i="1"/>
  <c r="D68" i="20"/>
  <c r="E15" i="19"/>
  <c r="C67" i="19"/>
  <c r="D64" i="20"/>
  <c r="D26" i="20"/>
  <c r="E64" i="1"/>
  <c r="E26" i="1"/>
  <c r="E41" i="19"/>
  <c r="C42" i="19"/>
  <c r="C51" i="19" s="1"/>
  <c r="E65" i="20"/>
  <c r="E16" i="20"/>
  <c r="E52" i="13"/>
  <c r="D25" i="20"/>
  <c r="E25" i="13"/>
  <c r="E64" i="13"/>
  <c r="E26" i="13"/>
  <c r="E35" i="19"/>
  <c r="E61" i="19" s="1"/>
  <c r="C38" i="19"/>
  <c r="C52" i="19" s="1"/>
  <c r="E64" i="16"/>
  <c r="E26" i="16"/>
  <c r="C66" i="19"/>
  <c r="C16" i="19"/>
  <c r="E14" i="19"/>
  <c r="E66" i="19" s="1"/>
  <c r="E51" i="14"/>
  <c r="C62" i="19"/>
  <c r="D51" i="20"/>
  <c r="D76" i="20"/>
  <c r="E74" i="20"/>
  <c r="E26" i="14"/>
  <c r="C70" i="19"/>
  <c r="E18" i="19"/>
  <c r="E47" i="19"/>
  <c r="E50" i="19" s="1"/>
  <c r="E43" i="19"/>
  <c r="E46" i="19" s="1"/>
  <c r="E12" i="20"/>
  <c r="C64" i="20"/>
  <c r="C78" i="20" s="1"/>
  <c r="E23" i="19"/>
  <c r="E75" i="19" s="1"/>
  <c r="C75" i="19"/>
  <c r="E17" i="19"/>
  <c r="C69" i="19"/>
  <c r="C20" i="19"/>
  <c r="E52" i="15"/>
  <c r="E70" i="20"/>
  <c r="E21" i="19"/>
  <c r="C73" i="19"/>
  <c r="C76" i="19" s="1"/>
  <c r="E38" i="20"/>
  <c r="C61" i="19"/>
  <c r="U206" i="1"/>
  <c r="S206" i="1"/>
  <c r="R206" i="1"/>
  <c r="U206" i="13"/>
  <c r="S206" i="13"/>
  <c r="R206" i="13"/>
  <c r="U206" i="14"/>
  <c r="S206" i="14"/>
  <c r="R206" i="14"/>
  <c r="U206" i="15"/>
  <c r="S206" i="15"/>
  <c r="R206" i="15"/>
  <c r="U206" i="16"/>
  <c r="S206" i="16"/>
  <c r="R206" i="16"/>
  <c r="U206" i="17"/>
  <c r="S206" i="17"/>
  <c r="R206" i="17"/>
  <c r="U180" i="1"/>
  <c r="S180" i="1"/>
  <c r="R180" i="1"/>
  <c r="U180" i="13"/>
  <c r="S180" i="13"/>
  <c r="R180" i="13"/>
  <c r="U180" i="14"/>
  <c r="S180" i="14"/>
  <c r="R180" i="14"/>
  <c r="U180" i="15"/>
  <c r="S180" i="15"/>
  <c r="R180" i="15"/>
  <c r="U180" i="16"/>
  <c r="S180" i="16"/>
  <c r="R180" i="16"/>
  <c r="U180" i="17"/>
  <c r="S180" i="17"/>
  <c r="R180" i="17"/>
  <c r="U128" i="1"/>
  <c r="S128" i="1"/>
  <c r="R128" i="1"/>
  <c r="U128" i="13"/>
  <c r="S128" i="13"/>
  <c r="R128" i="13"/>
  <c r="U128" i="14"/>
  <c r="S128" i="14"/>
  <c r="R128" i="14"/>
  <c r="U128" i="15"/>
  <c r="S128" i="15"/>
  <c r="R128" i="15"/>
  <c r="U128" i="16"/>
  <c r="S128" i="16"/>
  <c r="R128" i="16"/>
  <c r="U128" i="17"/>
  <c r="S128" i="17"/>
  <c r="R128" i="17"/>
  <c r="U102" i="1"/>
  <c r="S102" i="1"/>
  <c r="R102" i="1"/>
  <c r="U102" i="13"/>
  <c r="S102" i="13"/>
  <c r="R102" i="13"/>
  <c r="U102" i="14"/>
  <c r="S102" i="14"/>
  <c r="R102" i="14"/>
  <c r="U102" i="15"/>
  <c r="S102" i="15"/>
  <c r="R102" i="15"/>
  <c r="U102" i="16"/>
  <c r="S102" i="16"/>
  <c r="R102" i="16"/>
  <c r="U102" i="17"/>
  <c r="S102" i="17"/>
  <c r="R102" i="17"/>
  <c r="U12" i="14"/>
  <c r="S12" i="14"/>
  <c r="Q150" i="15" l="1"/>
  <c r="M78" i="20"/>
  <c r="M130" i="19"/>
  <c r="E70" i="19"/>
  <c r="I18" i="19"/>
  <c r="C25" i="19"/>
  <c r="M76" i="19"/>
  <c r="M103" i="19"/>
  <c r="M104" i="19"/>
  <c r="M156" i="20"/>
  <c r="C26" i="19"/>
  <c r="O152" i="19"/>
  <c r="Q152" i="19" s="1"/>
  <c r="M154" i="19"/>
  <c r="M25" i="14"/>
  <c r="M26" i="14"/>
  <c r="O225" i="19"/>
  <c r="Q225" i="19" s="1"/>
  <c r="Q24" i="14"/>
  <c r="Q25" i="14" s="1"/>
  <c r="O150" i="20"/>
  <c r="O24" i="14"/>
  <c r="O25" i="14" s="1"/>
  <c r="Q150" i="14"/>
  <c r="Q150" i="13"/>
  <c r="O98" i="19"/>
  <c r="Q150" i="1"/>
  <c r="Q150" i="17"/>
  <c r="E72" i="20"/>
  <c r="Q228" i="1"/>
  <c r="W228" i="1" s="1"/>
  <c r="O176" i="19"/>
  <c r="W124" i="1"/>
  <c r="O202" i="19"/>
  <c r="C72" i="19"/>
  <c r="Q202" i="19"/>
  <c r="W202" i="19" s="1"/>
  <c r="Q17" i="19"/>
  <c r="Q20" i="19" s="1"/>
  <c r="M72" i="19"/>
  <c r="Q150" i="16"/>
  <c r="N228" i="19"/>
  <c r="M228" i="19"/>
  <c r="Q228" i="16"/>
  <c r="W228" i="16" s="1"/>
  <c r="O124" i="19"/>
  <c r="O72" i="20"/>
  <c r="E20" i="19"/>
  <c r="Q176" i="19"/>
  <c r="Q124" i="20"/>
  <c r="O228" i="20"/>
  <c r="M150" i="19"/>
  <c r="Q72" i="15"/>
  <c r="Q25" i="15"/>
  <c r="Q207" i="15"/>
  <c r="Q52" i="1"/>
  <c r="P208" i="19"/>
  <c r="N52" i="19"/>
  <c r="Q51" i="13"/>
  <c r="Q207" i="16"/>
  <c r="Q207" i="17"/>
  <c r="Q208" i="17"/>
  <c r="Q181" i="16"/>
  <c r="Q103" i="15"/>
  <c r="Q207" i="13"/>
  <c r="Q181" i="15"/>
  <c r="Q208" i="14"/>
  <c r="Q208" i="15"/>
  <c r="P207" i="19"/>
  <c r="Q182" i="14"/>
  <c r="Q103" i="14"/>
  <c r="P129" i="19"/>
  <c r="Q104" i="1"/>
  <c r="Q182" i="1"/>
  <c r="Q207" i="14"/>
  <c r="Q103" i="13"/>
  <c r="Q207" i="1"/>
  <c r="Q181" i="17"/>
  <c r="N181" i="19"/>
  <c r="Q182" i="13"/>
  <c r="Q103" i="17"/>
  <c r="N207" i="19"/>
  <c r="N25" i="14"/>
  <c r="Q130" i="13"/>
  <c r="D51" i="19"/>
  <c r="Q130" i="17"/>
  <c r="Q13" i="19"/>
  <c r="Q16" i="19" s="1"/>
  <c r="Q182" i="15"/>
  <c r="D52" i="19"/>
  <c r="P182" i="19"/>
  <c r="Q130" i="14"/>
  <c r="Q154" i="17"/>
  <c r="Q198" i="20"/>
  <c r="Q51" i="17"/>
  <c r="Q26" i="13"/>
  <c r="Q154" i="14"/>
  <c r="Q52" i="17"/>
  <c r="M181" i="19"/>
  <c r="Q129" i="1"/>
  <c r="Q51" i="1"/>
  <c r="Q51" i="16"/>
  <c r="Q51" i="15"/>
  <c r="Q182" i="17"/>
  <c r="Q129" i="15"/>
  <c r="Q224" i="1"/>
  <c r="Q103" i="1"/>
  <c r="Q52" i="13"/>
  <c r="O198" i="19"/>
  <c r="N51" i="19"/>
  <c r="N208" i="19"/>
  <c r="Q129" i="13"/>
  <c r="P78" i="20"/>
  <c r="Q104" i="17"/>
  <c r="Q51" i="14"/>
  <c r="Q129" i="16"/>
  <c r="Q129" i="17"/>
  <c r="Q104" i="15"/>
  <c r="E42" i="19"/>
  <c r="Q52" i="15"/>
  <c r="Q208" i="13"/>
  <c r="Q224" i="17"/>
  <c r="Q224" i="13"/>
  <c r="P26" i="14"/>
  <c r="Q130" i="16"/>
  <c r="Q223" i="14"/>
  <c r="Q224" i="14" s="1"/>
  <c r="Q146" i="13"/>
  <c r="Q224" i="16"/>
  <c r="Q181" i="1"/>
  <c r="Q104" i="14"/>
  <c r="Q26" i="15"/>
  <c r="Q25" i="17"/>
  <c r="Q25" i="16"/>
  <c r="Q25" i="13"/>
  <c r="Q223" i="15"/>
  <c r="Q224" i="15" s="1"/>
  <c r="Q68" i="1"/>
  <c r="P146" i="19"/>
  <c r="N224" i="19"/>
  <c r="Q152" i="20"/>
  <c r="Q68" i="17"/>
  <c r="U16" i="14"/>
  <c r="Q68" i="15"/>
  <c r="Q26" i="17"/>
  <c r="Q68" i="14"/>
  <c r="M207" i="19"/>
  <c r="Q39" i="19"/>
  <c r="Q104" i="13"/>
  <c r="E65" i="19"/>
  <c r="Q181" i="13"/>
  <c r="Q68" i="16"/>
  <c r="Q128" i="20"/>
  <c r="Q194" i="20"/>
  <c r="Q128" i="19"/>
  <c r="Q148" i="19"/>
  <c r="Q149" i="20"/>
  <c r="Q221" i="20"/>
  <c r="Q181" i="14"/>
  <c r="Q146" i="17"/>
  <c r="Q153" i="20"/>
  <c r="S16" i="14"/>
  <c r="Q145" i="20"/>
  <c r="M224" i="19"/>
  <c r="Q195" i="19"/>
  <c r="Q146" i="1"/>
  <c r="Q168" i="20"/>
  <c r="Q154" i="15"/>
  <c r="Q52" i="14"/>
  <c r="Q169" i="19"/>
  <c r="Q154" i="1"/>
  <c r="Q154" i="16"/>
  <c r="N68" i="19"/>
  <c r="Q154" i="13"/>
  <c r="P130" i="19"/>
  <c r="Q94" i="20"/>
  <c r="Q146" i="14"/>
  <c r="Q149" i="19"/>
  <c r="Q68" i="13"/>
  <c r="E77" i="17"/>
  <c r="E77" i="1"/>
  <c r="Q146" i="15"/>
  <c r="O77" i="13"/>
  <c r="Q120" i="20"/>
  <c r="E77" i="14"/>
  <c r="P77" i="20"/>
  <c r="E77" i="15"/>
  <c r="O155" i="13"/>
  <c r="N182" i="19"/>
  <c r="E77" i="16"/>
  <c r="P77" i="19"/>
  <c r="E77" i="13"/>
  <c r="Q52" i="16"/>
  <c r="E78" i="15"/>
  <c r="Q64" i="14"/>
  <c r="O77" i="15"/>
  <c r="P78" i="19"/>
  <c r="O155" i="17"/>
  <c r="Q146" i="16"/>
  <c r="O234" i="13"/>
  <c r="Q130" i="1"/>
  <c r="O77" i="16"/>
  <c r="O90" i="19"/>
  <c r="Q182" i="16"/>
  <c r="Q129" i="14"/>
  <c r="Q130" i="15"/>
  <c r="E78" i="14"/>
  <c r="O233" i="15"/>
  <c r="E78" i="17"/>
  <c r="O233" i="17"/>
  <c r="Q91" i="19"/>
  <c r="O233" i="1"/>
  <c r="M142" i="19"/>
  <c r="N25" i="19"/>
  <c r="O77" i="17"/>
  <c r="Q143" i="20"/>
  <c r="M220" i="19"/>
  <c r="Q26" i="16"/>
  <c r="O234" i="14"/>
  <c r="O233" i="14"/>
  <c r="Q208" i="16"/>
  <c r="E78" i="16"/>
  <c r="E78" i="1"/>
  <c r="E78" i="13"/>
  <c r="Q208" i="1"/>
  <c r="D64" i="19"/>
  <c r="Q21" i="19"/>
  <c r="Q24" i="19" s="1"/>
  <c r="Q180" i="19"/>
  <c r="O42" i="19"/>
  <c r="O156" i="14"/>
  <c r="O155" i="15"/>
  <c r="O227" i="19"/>
  <c r="Q227" i="19" s="1"/>
  <c r="Q16" i="20"/>
  <c r="E76" i="20"/>
  <c r="E12" i="19"/>
  <c r="E16" i="19"/>
  <c r="P156" i="20"/>
  <c r="P233" i="19"/>
  <c r="E51" i="20"/>
  <c r="D26" i="19"/>
  <c r="P234" i="19"/>
  <c r="M182" i="19"/>
  <c r="O78" i="1"/>
  <c r="E68" i="20"/>
  <c r="O182" i="20"/>
  <c r="N234" i="20"/>
  <c r="D25" i="19"/>
  <c r="D77" i="19"/>
  <c r="E52" i="20"/>
  <c r="Q181" i="20"/>
  <c r="O26" i="20"/>
  <c r="O153" i="19"/>
  <c r="N154" i="19"/>
  <c r="N233" i="20"/>
  <c r="M208" i="19"/>
  <c r="P155" i="20"/>
  <c r="P233" i="20"/>
  <c r="Q90" i="19"/>
  <c r="O129" i="20"/>
  <c r="P181" i="19"/>
  <c r="Q51" i="20"/>
  <c r="O207" i="20"/>
  <c r="O25" i="20"/>
  <c r="Q102" i="19"/>
  <c r="E67" i="19"/>
  <c r="O25" i="19"/>
  <c r="N26" i="19"/>
  <c r="Q139" i="19"/>
  <c r="O151" i="19"/>
  <c r="P103" i="19"/>
  <c r="O156" i="16"/>
  <c r="Q168" i="19"/>
  <c r="O78" i="16"/>
  <c r="O221" i="19"/>
  <c r="O73" i="19"/>
  <c r="O51" i="20"/>
  <c r="P234" i="20"/>
  <c r="O77" i="14"/>
  <c r="N146" i="19"/>
  <c r="O143" i="19"/>
  <c r="N78" i="20"/>
  <c r="O168" i="19"/>
  <c r="O78" i="14"/>
  <c r="O234" i="17"/>
  <c r="O77" i="1"/>
  <c r="O208" i="20"/>
  <c r="O234" i="16"/>
  <c r="Q220" i="16"/>
  <c r="Q95" i="19"/>
  <c r="Q98" i="19" s="1"/>
  <c r="N129" i="19"/>
  <c r="N130" i="19"/>
  <c r="Q229" i="19"/>
  <c r="Q232" i="19" s="1"/>
  <c r="O232" i="19"/>
  <c r="Q225" i="20"/>
  <c r="Q228" i="20" s="1"/>
  <c r="W228" i="20" s="1"/>
  <c r="Q9" i="19"/>
  <c r="Q12" i="19" s="1"/>
  <c r="O12" i="19"/>
  <c r="M68" i="19"/>
  <c r="M77" i="19" s="1"/>
  <c r="O65" i="19"/>
  <c r="O76" i="20"/>
  <c r="Q73" i="20"/>
  <c r="Q76" i="20" s="1"/>
  <c r="O172" i="19"/>
  <c r="O69" i="19"/>
  <c r="O72" i="19" s="1"/>
  <c r="O94" i="19"/>
  <c r="O156" i="15"/>
  <c r="N103" i="19"/>
  <c r="N104" i="19"/>
  <c r="N142" i="19"/>
  <c r="O154" i="20"/>
  <c r="Q151" i="20"/>
  <c r="P142" i="19"/>
  <c r="P104" i="19"/>
  <c r="Q117" i="19"/>
  <c r="O120" i="19"/>
  <c r="Q121" i="19"/>
  <c r="Q124" i="19" s="1"/>
  <c r="O78" i="15"/>
  <c r="O156" i="1"/>
  <c r="N77" i="20"/>
  <c r="O156" i="17"/>
  <c r="O64" i="20"/>
  <c r="Q61" i="20"/>
  <c r="Q64" i="20" s="1"/>
  <c r="O234" i="15"/>
  <c r="O78" i="17"/>
  <c r="O103" i="20"/>
  <c r="Q52" i="20"/>
  <c r="O155" i="16"/>
  <c r="O181" i="20"/>
  <c r="Q139" i="20"/>
  <c r="Q142" i="20" s="1"/>
  <c r="O142" i="20"/>
  <c r="Q229" i="20"/>
  <c r="Q232" i="20" s="1"/>
  <c r="O232" i="20"/>
  <c r="O146" i="20"/>
  <c r="O147" i="19"/>
  <c r="O104" i="20"/>
  <c r="O156" i="13"/>
  <c r="Q147" i="20"/>
  <c r="Q150" i="20" s="1"/>
  <c r="M233" i="20"/>
  <c r="O224" i="20"/>
  <c r="O130" i="20"/>
  <c r="M64" i="19"/>
  <c r="M78" i="19" s="1"/>
  <c r="O61" i="19"/>
  <c r="O233" i="16"/>
  <c r="O233" i="13"/>
  <c r="O234" i="1"/>
  <c r="Q220" i="1"/>
  <c r="O78" i="13"/>
  <c r="O68" i="20"/>
  <c r="Q65" i="20"/>
  <c r="N155" i="20"/>
  <c r="M234" i="20"/>
  <c r="O52" i="20"/>
  <c r="O155" i="1"/>
  <c r="N156" i="20"/>
  <c r="O155" i="14"/>
  <c r="Q43" i="19"/>
  <c r="Q46" i="19" s="1"/>
  <c r="O220" i="20"/>
  <c r="Q217" i="20"/>
  <c r="Q220" i="20" s="1"/>
  <c r="Q69" i="20"/>
  <c r="Q72" i="20" s="1"/>
  <c r="O144" i="19"/>
  <c r="M146" i="19"/>
  <c r="M155" i="19" s="1"/>
  <c r="E69" i="19"/>
  <c r="E72" i="19" s="1"/>
  <c r="C68" i="19"/>
  <c r="E64" i="20"/>
  <c r="E26" i="20"/>
  <c r="E73" i="19"/>
  <c r="E76" i="19" s="1"/>
  <c r="E24" i="19"/>
  <c r="D78" i="20"/>
  <c r="E38" i="19"/>
  <c r="C64" i="19"/>
  <c r="C78" i="19" s="1"/>
  <c r="E25" i="20"/>
  <c r="D77" i="20"/>
  <c r="F12" i="13"/>
  <c r="G12" i="13"/>
  <c r="F16" i="13"/>
  <c r="G16" i="13"/>
  <c r="C77" i="19" l="1"/>
  <c r="M156" i="19"/>
  <c r="U24" i="14"/>
  <c r="U25" i="14" s="1"/>
  <c r="S24" i="14"/>
  <c r="S25" i="14" s="1"/>
  <c r="Q228" i="19"/>
  <c r="W228" i="19" s="1"/>
  <c r="O228" i="19"/>
  <c r="O150" i="19"/>
  <c r="E68" i="19"/>
  <c r="Q234" i="14"/>
  <c r="W234" i="14" s="1"/>
  <c r="Q77" i="13"/>
  <c r="Q233" i="17"/>
  <c r="Q233" i="1"/>
  <c r="Q233" i="15"/>
  <c r="W233" i="15" s="1"/>
  <c r="Q233" i="16"/>
  <c r="Q233" i="14"/>
  <c r="Q234" i="13"/>
  <c r="W234" i="13" s="1"/>
  <c r="Q207" i="20"/>
  <c r="N234" i="19"/>
  <c r="Q234" i="17"/>
  <c r="Q103" i="20"/>
  <c r="P155" i="19"/>
  <c r="E51" i="19"/>
  <c r="Q77" i="17"/>
  <c r="Q78" i="17"/>
  <c r="N233" i="19"/>
  <c r="Q78" i="15"/>
  <c r="Q77" i="15"/>
  <c r="Q233" i="13"/>
  <c r="W233" i="13" s="1"/>
  <c r="Q155" i="14"/>
  <c r="Q208" i="20"/>
  <c r="Q156" i="13"/>
  <c r="Q78" i="13"/>
  <c r="Q155" i="13"/>
  <c r="Q155" i="1"/>
  <c r="Q77" i="16"/>
  <c r="Q77" i="14"/>
  <c r="N78" i="19"/>
  <c r="Q155" i="17"/>
  <c r="O208" i="19"/>
  <c r="Q77" i="1"/>
  <c r="Q78" i="14"/>
  <c r="Q156" i="14"/>
  <c r="Q129" i="20"/>
  <c r="Q156" i="1"/>
  <c r="Q156" i="17"/>
  <c r="O224" i="19"/>
  <c r="O26" i="14"/>
  <c r="Q78" i="16"/>
  <c r="Q78" i="1"/>
  <c r="Q234" i="15"/>
  <c r="W234" i="15" s="1"/>
  <c r="Q156" i="16"/>
  <c r="Q26" i="14"/>
  <c r="Q25" i="20"/>
  <c r="Q25" i="19"/>
  <c r="Q104" i="20"/>
  <c r="Q68" i="20"/>
  <c r="Q151" i="19"/>
  <c r="Q146" i="20"/>
  <c r="Q94" i="19"/>
  <c r="Q42" i="19"/>
  <c r="M233" i="19"/>
  <c r="Q224" i="20"/>
  <c r="N77" i="19"/>
  <c r="Q130" i="20"/>
  <c r="Q172" i="19"/>
  <c r="Q120" i="19"/>
  <c r="Q198" i="19"/>
  <c r="Q221" i="19"/>
  <c r="Q156" i="15"/>
  <c r="Q154" i="20"/>
  <c r="Q182" i="20"/>
  <c r="Q153" i="19"/>
  <c r="Q155" i="16"/>
  <c r="O207" i="19"/>
  <c r="Q155" i="15"/>
  <c r="O220" i="19"/>
  <c r="D78" i="19"/>
  <c r="O142" i="19"/>
  <c r="O26" i="19"/>
  <c r="Q143" i="19"/>
  <c r="Q144" i="19"/>
  <c r="Q26" i="19"/>
  <c r="E52" i="19"/>
  <c r="O52" i="19"/>
  <c r="P156" i="19"/>
  <c r="Q142" i="19"/>
  <c r="Q234" i="16"/>
  <c r="Q234" i="1"/>
  <c r="W234" i="1" s="1"/>
  <c r="Q26" i="20"/>
  <c r="O103" i="19"/>
  <c r="E77" i="20"/>
  <c r="M234" i="19"/>
  <c r="N155" i="19"/>
  <c r="E78" i="20"/>
  <c r="O154" i="19"/>
  <c r="O130" i="19"/>
  <c r="O181" i="19"/>
  <c r="E26" i="19"/>
  <c r="O78" i="20"/>
  <c r="E25" i="19"/>
  <c r="O156" i="20"/>
  <c r="O155" i="20"/>
  <c r="N156" i="19"/>
  <c r="O51" i="19"/>
  <c r="O104" i="19"/>
  <c r="O77" i="20"/>
  <c r="O233" i="20"/>
  <c r="Q61" i="19"/>
  <c r="Q64" i="19" s="1"/>
  <c r="O64" i="19"/>
  <c r="Q147" i="19"/>
  <c r="Q150" i="19" s="1"/>
  <c r="Q65" i="19"/>
  <c r="O68" i="19"/>
  <c r="O146" i="19"/>
  <c r="O234" i="20"/>
  <c r="Q69" i="19"/>
  <c r="Q72" i="19" s="1"/>
  <c r="O182" i="19"/>
  <c r="O76" i="19"/>
  <c r="Q73" i="19"/>
  <c r="Q76" i="19" s="1"/>
  <c r="O129" i="19"/>
  <c r="E64" i="19"/>
  <c r="W232" i="1"/>
  <c r="W232" i="13"/>
  <c r="W232" i="14"/>
  <c r="W232" i="15"/>
  <c r="W232" i="17"/>
  <c r="W232" i="20"/>
  <c r="A154" i="1"/>
  <c r="A154" i="13"/>
  <c r="A154" i="14"/>
  <c r="A154" i="15"/>
  <c r="A154" i="17"/>
  <c r="A154" i="19"/>
  <c r="A154" i="20"/>
  <c r="W129" i="1"/>
  <c r="A128" i="1"/>
  <c r="A128" i="13"/>
  <c r="A128" i="14"/>
  <c r="A128" i="15"/>
  <c r="A128" i="17"/>
  <c r="A128" i="19"/>
  <c r="A128" i="20"/>
  <c r="R76" i="14"/>
  <c r="U50" i="1"/>
  <c r="S50" i="1"/>
  <c r="R50" i="1"/>
  <c r="G50" i="1"/>
  <c r="F50" i="1"/>
  <c r="U50" i="13"/>
  <c r="S50" i="13"/>
  <c r="R50" i="13"/>
  <c r="G50" i="13"/>
  <c r="F50" i="13"/>
  <c r="U50" i="14"/>
  <c r="S50" i="14"/>
  <c r="R50" i="14"/>
  <c r="G50" i="14"/>
  <c r="F50" i="14"/>
  <c r="U50" i="15"/>
  <c r="S50" i="15"/>
  <c r="R50" i="15"/>
  <c r="G50" i="15"/>
  <c r="F50" i="15"/>
  <c r="U50" i="16"/>
  <c r="S50" i="16"/>
  <c r="R50" i="16"/>
  <c r="G50" i="16"/>
  <c r="F50" i="16"/>
  <c r="U50" i="17"/>
  <c r="S50" i="17"/>
  <c r="R50" i="17"/>
  <c r="G50" i="17"/>
  <c r="F50" i="17"/>
  <c r="S24" i="1"/>
  <c r="R24" i="1"/>
  <c r="U24" i="13"/>
  <c r="S24" i="13"/>
  <c r="R24" i="13"/>
  <c r="U24" i="15"/>
  <c r="S24" i="15"/>
  <c r="R24" i="15"/>
  <c r="U24" i="16"/>
  <c r="S24" i="16"/>
  <c r="R24" i="16"/>
  <c r="U24" i="17"/>
  <c r="S24" i="17"/>
  <c r="R24" i="17"/>
  <c r="G24" i="1"/>
  <c r="F24" i="1"/>
  <c r="G24" i="13"/>
  <c r="F24" i="13"/>
  <c r="G24" i="14"/>
  <c r="F24" i="14"/>
  <c r="G24" i="15"/>
  <c r="F24" i="15"/>
  <c r="G24" i="16"/>
  <c r="F24" i="16"/>
  <c r="G24" i="17"/>
  <c r="F24" i="17"/>
  <c r="E77" i="19" l="1"/>
  <c r="Q208" i="19"/>
  <c r="Q129" i="19"/>
  <c r="Q181" i="19"/>
  <c r="Q104" i="19"/>
  <c r="Q234" i="20"/>
  <c r="W234" i="20" s="1"/>
  <c r="Q182" i="19"/>
  <c r="Q154" i="19"/>
  <c r="Q77" i="20"/>
  <c r="Q207" i="19"/>
  <c r="Q51" i="19"/>
  <c r="Q78" i="20"/>
  <c r="Q233" i="20"/>
  <c r="W233" i="20" s="1"/>
  <c r="Q156" i="20"/>
  <c r="Q224" i="19"/>
  <c r="Q155" i="20"/>
  <c r="Q68" i="19"/>
  <c r="Q52" i="19"/>
  <c r="Q130" i="19"/>
  <c r="Q103" i="19"/>
  <c r="Q220" i="19"/>
  <c r="O234" i="19"/>
  <c r="A50" i="13"/>
  <c r="O233" i="19"/>
  <c r="Q146" i="19"/>
  <c r="E78" i="19"/>
  <c r="O77" i="19"/>
  <c r="O155" i="19"/>
  <c r="O78" i="19"/>
  <c r="O156" i="19"/>
  <c r="A50" i="1"/>
  <c r="A50" i="15"/>
  <c r="A50" i="17"/>
  <c r="A50" i="14"/>
  <c r="W233" i="14"/>
  <c r="W233" i="1"/>
  <c r="W128" i="1"/>
  <c r="A102" i="1"/>
  <c r="A102" i="13"/>
  <c r="A102" i="14"/>
  <c r="A102" i="15"/>
  <c r="A102" i="17"/>
  <c r="A102" i="19"/>
  <c r="A102" i="20"/>
  <c r="Q233" i="19" l="1"/>
  <c r="Q156" i="19"/>
  <c r="Q77" i="19"/>
  <c r="Q78" i="19"/>
  <c r="Q234" i="19"/>
  <c r="Q155" i="19"/>
  <c r="A24" i="14" l="1"/>
  <c r="A24" i="15"/>
  <c r="A24" i="1"/>
  <c r="A24" i="17"/>
  <c r="T205" i="1"/>
  <c r="T204" i="1"/>
  <c r="T203" i="1"/>
  <c r="T201" i="1"/>
  <c r="T200" i="1"/>
  <c r="T199" i="1"/>
  <c r="T197" i="1"/>
  <c r="T196" i="1"/>
  <c r="T205" i="13"/>
  <c r="T204" i="13"/>
  <c r="T203" i="13"/>
  <c r="T201" i="13"/>
  <c r="T200" i="13"/>
  <c r="T199" i="13"/>
  <c r="T197" i="13"/>
  <c r="T196" i="13"/>
  <c r="T205" i="14"/>
  <c r="T204" i="14"/>
  <c r="T203" i="14"/>
  <c r="T201" i="14"/>
  <c r="T200" i="14"/>
  <c r="T199" i="14"/>
  <c r="T197" i="14"/>
  <c r="T196" i="14"/>
  <c r="T205" i="15"/>
  <c r="T204" i="15"/>
  <c r="T203" i="15"/>
  <c r="T201" i="15"/>
  <c r="T200" i="15"/>
  <c r="T199" i="15"/>
  <c r="T197" i="15"/>
  <c r="T196" i="15"/>
  <c r="T205" i="16"/>
  <c r="T201" i="16"/>
  <c r="T200" i="16"/>
  <c r="T199" i="16"/>
  <c r="T197" i="16"/>
  <c r="T196" i="16"/>
  <c r="T205" i="17"/>
  <c r="T204" i="17"/>
  <c r="T203" i="17"/>
  <c r="T201" i="17"/>
  <c r="T200" i="17"/>
  <c r="T199" i="17"/>
  <c r="T197" i="17"/>
  <c r="T196" i="17"/>
  <c r="T195" i="1"/>
  <c r="T195" i="13"/>
  <c r="T195" i="14"/>
  <c r="T195" i="15"/>
  <c r="T195" i="16"/>
  <c r="T195" i="17"/>
  <c r="S198" i="1"/>
  <c r="S198" i="13"/>
  <c r="S198" i="14"/>
  <c r="S198" i="15"/>
  <c r="S198" i="16"/>
  <c r="S198" i="17"/>
  <c r="R198" i="1"/>
  <c r="R198" i="13"/>
  <c r="R198" i="14"/>
  <c r="R198" i="15"/>
  <c r="R198" i="16"/>
  <c r="R198" i="17"/>
  <c r="T179" i="1"/>
  <c r="T178" i="1"/>
  <c r="T177" i="1"/>
  <c r="T175" i="1"/>
  <c r="T174" i="1"/>
  <c r="T173" i="1"/>
  <c r="T171" i="1"/>
  <c r="T170" i="1"/>
  <c r="T179" i="13"/>
  <c r="T178" i="13"/>
  <c r="T177" i="13"/>
  <c r="T175" i="13"/>
  <c r="T174" i="13"/>
  <c r="T173" i="13"/>
  <c r="T171" i="13"/>
  <c r="T170" i="13"/>
  <c r="T179" i="14"/>
  <c r="T178" i="14"/>
  <c r="T177" i="14"/>
  <c r="T175" i="14"/>
  <c r="T174" i="14"/>
  <c r="T173" i="14"/>
  <c r="T171" i="14"/>
  <c r="T170" i="14"/>
  <c r="T179" i="15"/>
  <c r="T178" i="15"/>
  <c r="T177" i="15"/>
  <c r="T175" i="15"/>
  <c r="T174" i="15"/>
  <c r="T173" i="15"/>
  <c r="T171" i="15"/>
  <c r="T170" i="15"/>
  <c r="T179" i="16"/>
  <c r="T175" i="16"/>
  <c r="T174" i="16"/>
  <c r="T173" i="16"/>
  <c r="T171" i="16"/>
  <c r="T170" i="16"/>
  <c r="T179" i="17"/>
  <c r="T178" i="17"/>
  <c r="T177" i="17"/>
  <c r="T175" i="17"/>
  <c r="T174" i="17"/>
  <c r="T173" i="17"/>
  <c r="T171" i="17"/>
  <c r="T170" i="17"/>
  <c r="T169" i="1"/>
  <c r="T169" i="13"/>
  <c r="T169" i="14"/>
  <c r="T169" i="15"/>
  <c r="T169" i="16"/>
  <c r="T169" i="17"/>
  <c r="S172" i="1"/>
  <c r="S172" i="13"/>
  <c r="S172" i="14"/>
  <c r="S172" i="15"/>
  <c r="S172" i="16"/>
  <c r="S172" i="17"/>
  <c r="R172" i="1"/>
  <c r="R172" i="13"/>
  <c r="R172" i="14"/>
  <c r="R172" i="15"/>
  <c r="R172" i="16"/>
  <c r="R172" i="17"/>
  <c r="S120" i="1"/>
  <c r="S120" i="13"/>
  <c r="S120" i="14"/>
  <c r="S120" i="15"/>
  <c r="S120" i="16"/>
  <c r="S120" i="17"/>
  <c r="R120" i="1"/>
  <c r="R120" i="13"/>
  <c r="R120" i="14"/>
  <c r="R120" i="15"/>
  <c r="R120" i="17"/>
  <c r="T93" i="1"/>
  <c r="T92" i="1"/>
  <c r="T93" i="13"/>
  <c r="T92" i="13"/>
  <c r="T93" i="14"/>
  <c r="T92" i="14"/>
  <c r="T93" i="15"/>
  <c r="T92" i="15"/>
  <c r="T93" i="16"/>
  <c r="T92" i="16"/>
  <c r="T93" i="17"/>
  <c r="T92" i="17"/>
  <c r="T91" i="1"/>
  <c r="T91" i="13"/>
  <c r="T91" i="14"/>
  <c r="T91" i="15"/>
  <c r="T91" i="16"/>
  <c r="T91" i="17"/>
  <c r="S94" i="1"/>
  <c r="S94" i="13"/>
  <c r="S94" i="14"/>
  <c r="S94" i="15"/>
  <c r="S94" i="16"/>
  <c r="S94" i="17"/>
  <c r="R94" i="1"/>
  <c r="R94" i="13"/>
  <c r="R94" i="14"/>
  <c r="R94" i="15"/>
  <c r="R94" i="17"/>
  <c r="U198" i="1"/>
  <c r="U198" i="13"/>
  <c r="U198" i="14"/>
  <c r="U198" i="15"/>
  <c r="U198" i="16"/>
  <c r="U198" i="17"/>
  <c r="U172" i="1"/>
  <c r="U172" i="13"/>
  <c r="U172" i="14"/>
  <c r="U172" i="15"/>
  <c r="U172" i="16"/>
  <c r="U172" i="17"/>
  <c r="U120" i="1"/>
  <c r="U120" i="13"/>
  <c r="U120" i="14"/>
  <c r="U120" i="15"/>
  <c r="U120" i="16"/>
  <c r="U120" i="17"/>
  <c r="T176" i="13" l="1"/>
  <c r="T176" i="1"/>
  <c r="T202" i="17"/>
  <c r="T202" i="16"/>
  <c r="T202" i="15"/>
  <c r="T202" i="14"/>
  <c r="T176" i="17"/>
  <c r="T176" i="16"/>
  <c r="T176" i="15"/>
  <c r="T176" i="14"/>
  <c r="T202" i="13"/>
  <c r="T202" i="1"/>
  <c r="S129" i="14"/>
  <c r="S207" i="14"/>
  <c r="U181" i="13"/>
  <c r="S103" i="13"/>
  <c r="R129" i="13"/>
  <c r="S181" i="13"/>
  <c r="R207" i="13"/>
  <c r="S207" i="13"/>
  <c r="U129" i="1"/>
  <c r="U181" i="1"/>
  <c r="U207" i="1"/>
  <c r="R103" i="1"/>
  <c r="S103" i="1"/>
  <c r="R129" i="1"/>
  <c r="S129" i="1"/>
  <c r="R181" i="1"/>
  <c r="S181" i="1"/>
  <c r="R207" i="1"/>
  <c r="S207" i="1"/>
  <c r="U181" i="14"/>
  <c r="R103" i="14"/>
  <c r="R129" i="14"/>
  <c r="S181" i="14"/>
  <c r="U207" i="13"/>
  <c r="R181" i="13"/>
  <c r="U181" i="17"/>
  <c r="R103" i="17"/>
  <c r="S129" i="17"/>
  <c r="S181" i="17"/>
  <c r="R207" i="17"/>
  <c r="U181" i="16"/>
  <c r="U207" i="16"/>
  <c r="R103" i="16"/>
  <c r="S103" i="16"/>
  <c r="R129" i="16"/>
  <c r="S129" i="16"/>
  <c r="R181" i="16"/>
  <c r="S181" i="16"/>
  <c r="R207" i="16"/>
  <c r="S207" i="16"/>
  <c r="U129" i="14"/>
  <c r="U207" i="14"/>
  <c r="S103" i="14"/>
  <c r="R181" i="14"/>
  <c r="R207" i="14"/>
  <c r="U129" i="13"/>
  <c r="R103" i="13"/>
  <c r="S129" i="13"/>
  <c r="U129" i="17"/>
  <c r="U207" i="17"/>
  <c r="S103" i="17"/>
  <c r="R129" i="17"/>
  <c r="R181" i="17"/>
  <c r="S207" i="17"/>
  <c r="U129" i="16"/>
  <c r="U129" i="15"/>
  <c r="U181" i="15"/>
  <c r="U207" i="15"/>
  <c r="R103" i="15"/>
  <c r="S103" i="15"/>
  <c r="R129" i="15"/>
  <c r="S129" i="15"/>
  <c r="R181" i="15"/>
  <c r="S181" i="15"/>
  <c r="R207" i="15"/>
  <c r="S207" i="15"/>
  <c r="T180" i="17"/>
  <c r="T180" i="14"/>
  <c r="T206" i="17"/>
  <c r="T206" i="14"/>
  <c r="T180" i="16"/>
  <c r="T180" i="13"/>
  <c r="T206" i="16"/>
  <c r="T206" i="13"/>
  <c r="T206" i="15"/>
  <c r="T206" i="1"/>
  <c r="T180" i="15"/>
  <c r="T180" i="1"/>
  <c r="T94" i="17"/>
  <c r="T198" i="17"/>
  <c r="T94" i="16"/>
  <c r="T172" i="15"/>
  <c r="T94" i="14"/>
  <c r="T198" i="14"/>
  <c r="T198" i="13"/>
  <c r="T172" i="13"/>
  <c r="T172" i="17"/>
  <c r="T198" i="15"/>
  <c r="T172" i="14"/>
  <c r="T198" i="1"/>
  <c r="T94" i="1"/>
  <c r="T172" i="16"/>
  <c r="T94" i="13"/>
  <c r="T94" i="15"/>
  <c r="T172" i="1"/>
  <c r="T198" i="16"/>
  <c r="T207" i="16" l="1"/>
  <c r="T207" i="17"/>
  <c r="T181" i="13"/>
  <c r="T207" i="13"/>
  <c r="T181" i="14"/>
  <c r="T181" i="17"/>
  <c r="T207" i="15"/>
  <c r="T207" i="1"/>
  <c r="T207" i="14"/>
  <c r="T181" i="1"/>
  <c r="T181" i="15"/>
  <c r="T181" i="16"/>
  <c r="U94" i="1"/>
  <c r="U94" i="13"/>
  <c r="U94" i="14"/>
  <c r="U94" i="15"/>
  <c r="U94" i="16"/>
  <c r="U94" i="17"/>
  <c r="U42" i="1"/>
  <c r="S42" i="1"/>
  <c r="R42" i="1"/>
  <c r="G42" i="1"/>
  <c r="F42" i="1"/>
  <c r="U42" i="13"/>
  <c r="S42" i="13"/>
  <c r="R42" i="13"/>
  <c r="G42" i="13"/>
  <c r="F42" i="13"/>
  <c r="U42" i="14"/>
  <c r="S42" i="14"/>
  <c r="R42" i="14"/>
  <c r="G42" i="14"/>
  <c r="F42" i="14"/>
  <c r="U42" i="15"/>
  <c r="S42" i="15"/>
  <c r="R42" i="15"/>
  <c r="G42" i="15"/>
  <c r="F42" i="15"/>
  <c r="U42" i="16"/>
  <c r="S42" i="16"/>
  <c r="R42" i="16"/>
  <c r="G42" i="16"/>
  <c r="F42" i="16"/>
  <c r="U42" i="17"/>
  <c r="S42" i="17"/>
  <c r="R42" i="17"/>
  <c r="G42" i="17"/>
  <c r="F42" i="17"/>
  <c r="U16" i="1"/>
  <c r="S16" i="1"/>
  <c r="R16" i="1"/>
  <c r="U16" i="13"/>
  <c r="S16" i="13"/>
  <c r="R16" i="13"/>
  <c r="U16" i="15"/>
  <c r="S16" i="15"/>
  <c r="R16" i="15"/>
  <c r="U16" i="16"/>
  <c r="S16" i="16"/>
  <c r="R16" i="16"/>
  <c r="U16" i="17"/>
  <c r="S16" i="17"/>
  <c r="R16" i="17"/>
  <c r="G16" i="1"/>
  <c r="F16" i="1"/>
  <c r="G25" i="13"/>
  <c r="F25" i="13"/>
  <c r="G16" i="14"/>
  <c r="F16" i="14"/>
  <c r="G16" i="15"/>
  <c r="F16" i="15"/>
  <c r="G16" i="16"/>
  <c r="F16" i="16"/>
  <c r="G16" i="17"/>
  <c r="F16" i="17"/>
  <c r="U103" i="13" l="1"/>
  <c r="U103" i="1"/>
  <c r="U103" i="17"/>
  <c r="U103" i="15"/>
  <c r="U103" i="16"/>
  <c r="U103" i="14"/>
  <c r="G51" i="16"/>
  <c r="S51" i="14"/>
  <c r="U51" i="13"/>
  <c r="R51" i="16"/>
  <c r="S51" i="15"/>
  <c r="U51" i="14"/>
  <c r="F51" i="1"/>
  <c r="R51" i="17"/>
  <c r="S51" i="16"/>
  <c r="U51" i="15"/>
  <c r="F51" i="13"/>
  <c r="G51" i="1"/>
  <c r="F51" i="17"/>
  <c r="R51" i="15"/>
  <c r="G51" i="17"/>
  <c r="S51" i="17"/>
  <c r="U51" i="16"/>
  <c r="F51" i="14"/>
  <c r="G51" i="13"/>
  <c r="R51" i="1"/>
  <c r="U51" i="17"/>
  <c r="F51" i="15"/>
  <c r="G51" i="14"/>
  <c r="R51" i="13"/>
  <c r="S51" i="1"/>
  <c r="F51" i="16"/>
  <c r="G51" i="15"/>
  <c r="R51" i="14"/>
  <c r="S51" i="13"/>
  <c r="U51" i="1"/>
  <c r="R25" i="13"/>
  <c r="F25" i="15"/>
  <c r="S25" i="13"/>
  <c r="G25" i="15"/>
  <c r="G25" i="1"/>
  <c r="U25" i="16"/>
  <c r="U25" i="13"/>
  <c r="G25" i="16"/>
  <c r="S25" i="16"/>
  <c r="R25" i="17"/>
  <c r="R25" i="1"/>
  <c r="R25" i="16"/>
  <c r="F25" i="1"/>
  <c r="F25" i="17"/>
  <c r="F25" i="14"/>
  <c r="R25" i="15"/>
  <c r="G25" i="17"/>
  <c r="G25" i="14"/>
  <c r="S25" i="17"/>
  <c r="S25" i="15"/>
  <c r="S25" i="1"/>
  <c r="F25" i="16"/>
  <c r="U25" i="17"/>
  <c r="U25" i="15"/>
  <c r="U25" i="1"/>
  <c r="A42" i="1"/>
  <c r="A42" i="14"/>
  <c r="A42" i="13"/>
  <c r="A42" i="17"/>
  <c r="A42" i="15"/>
  <c r="A51" i="16" l="1"/>
  <c r="A25" i="16"/>
  <c r="A25" i="15"/>
  <c r="A51" i="13"/>
  <c r="A51" i="14"/>
  <c r="A25" i="1"/>
  <c r="A51" i="17"/>
  <c r="A51" i="1"/>
  <c r="A51" i="15"/>
  <c r="A25" i="14"/>
  <c r="A25" i="17"/>
  <c r="V115" i="1"/>
  <c r="V114" i="1"/>
  <c r="V113" i="1"/>
  <c r="V89" i="1"/>
  <c r="V88" i="1"/>
  <c r="V87" i="1"/>
  <c r="V37" i="1"/>
  <c r="V36" i="1"/>
  <c r="V35" i="1"/>
  <c r="V11" i="1"/>
  <c r="V10" i="1"/>
  <c r="V9" i="1"/>
  <c r="T12" i="14" l="1"/>
  <c r="W206" i="17"/>
  <c r="W206" i="16"/>
  <c r="W206" i="14"/>
  <c r="W206" i="13"/>
  <c r="W206" i="15"/>
  <c r="W206" i="1"/>
  <c r="W207" i="13" l="1"/>
  <c r="W102" i="17"/>
  <c r="W180" i="15"/>
  <c r="W181" i="1"/>
  <c r="W180" i="1"/>
  <c r="W180" i="14"/>
  <c r="W181" i="13"/>
  <c r="W207" i="14"/>
  <c r="W172" i="17"/>
  <c r="W172" i="14"/>
  <c r="W172" i="1"/>
  <c r="W120" i="1"/>
  <c r="W172" i="15"/>
  <c r="W198" i="13"/>
  <c r="W172" i="13"/>
  <c r="W198" i="15"/>
  <c r="W207" i="16"/>
  <c r="W207" i="1"/>
  <c r="H9" i="14"/>
  <c r="H10" i="14"/>
  <c r="W207" i="15" l="1"/>
  <c r="W103" i="17"/>
  <c r="W180" i="13"/>
  <c r="W180" i="17"/>
  <c r="W181" i="15"/>
  <c r="W181" i="17"/>
  <c r="W181" i="14"/>
  <c r="W198" i="14"/>
  <c r="W224" i="13"/>
  <c r="W198" i="1"/>
  <c r="W198" i="16"/>
  <c r="I9" i="14"/>
  <c r="I10" i="14"/>
  <c r="W224" i="14" l="1"/>
  <c r="W224" i="1"/>
  <c r="H14" i="14"/>
  <c r="W224" i="15" l="1"/>
  <c r="U168" i="13" l="1"/>
  <c r="S168" i="13"/>
  <c r="R168" i="13"/>
  <c r="U168" i="14"/>
  <c r="S168" i="14"/>
  <c r="R168" i="14"/>
  <c r="U168" i="15"/>
  <c r="S168" i="15"/>
  <c r="R168" i="15"/>
  <c r="U168" i="16"/>
  <c r="S168" i="16"/>
  <c r="R168" i="16"/>
  <c r="U168" i="17"/>
  <c r="S168" i="17"/>
  <c r="R168" i="17"/>
  <c r="U168" i="1"/>
  <c r="S168" i="1"/>
  <c r="R168" i="1"/>
  <c r="R217" i="16"/>
  <c r="U182" i="14" l="1"/>
  <c r="R182" i="13"/>
  <c r="R182" i="1"/>
  <c r="R182" i="14"/>
  <c r="S182" i="14"/>
  <c r="U182" i="16"/>
  <c r="S182" i="13"/>
  <c r="R182" i="16"/>
  <c r="S182" i="1"/>
  <c r="S182" i="16"/>
  <c r="U182" i="1"/>
  <c r="R182" i="17"/>
  <c r="R182" i="15"/>
  <c r="S182" i="17"/>
  <c r="S182" i="15"/>
  <c r="U182" i="17"/>
  <c r="U182" i="15"/>
  <c r="U182" i="13"/>
  <c r="U168" i="20"/>
  <c r="T168" i="16"/>
  <c r="S168" i="20"/>
  <c r="R168" i="20"/>
  <c r="T95" i="14"/>
  <c r="T182" i="16" l="1"/>
  <c r="V168" i="16"/>
  <c r="T168" i="20"/>
  <c r="V168" i="20" l="1"/>
  <c r="U116" i="1" l="1"/>
  <c r="S116" i="1"/>
  <c r="R116" i="1"/>
  <c r="U116" i="13"/>
  <c r="S116" i="13"/>
  <c r="R116" i="13"/>
  <c r="U116" i="14"/>
  <c r="S116" i="14"/>
  <c r="R116" i="14"/>
  <c r="U116" i="15"/>
  <c r="S116" i="15"/>
  <c r="R116" i="15"/>
  <c r="U116" i="16"/>
  <c r="S116" i="16"/>
  <c r="R116" i="16"/>
  <c r="U116" i="17"/>
  <c r="S116" i="17"/>
  <c r="R116" i="17"/>
  <c r="U90" i="1"/>
  <c r="S90" i="1"/>
  <c r="R90" i="1"/>
  <c r="U90" i="13"/>
  <c r="S90" i="13"/>
  <c r="R90" i="13"/>
  <c r="U90" i="14"/>
  <c r="S90" i="14"/>
  <c r="R90" i="14"/>
  <c r="U90" i="15"/>
  <c r="S90" i="15"/>
  <c r="R90" i="15"/>
  <c r="U90" i="16"/>
  <c r="S90" i="16"/>
  <c r="R90" i="16"/>
  <c r="U90" i="17"/>
  <c r="S90" i="17"/>
  <c r="R90" i="17"/>
  <c r="G75" i="1"/>
  <c r="F75" i="1"/>
  <c r="G74" i="1"/>
  <c r="F74" i="1"/>
  <c r="G73" i="1"/>
  <c r="F73" i="1"/>
  <c r="G71" i="1"/>
  <c r="F71" i="1"/>
  <c r="G70" i="1"/>
  <c r="F70" i="1"/>
  <c r="G69" i="1"/>
  <c r="F69" i="1"/>
  <c r="G67" i="1"/>
  <c r="F67" i="1"/>
  <c r="G66" i="1"/>
  <c r="F66" i="1"/>
  <c r="G65" i="1"/>
  <c r="F65" i="1"/>
  <c r="G63" i="1"/>
  <c r="F63" i="1"/>
  <c r="G62" i="1"/>
  <c r="F62" i="1"/>
  <c r="G75" i="13"/>
  <c r="F75" i="13"/>
  <c r="G74" i="13"/>
  <c r="F74" i="13"/>
  <c r="G73" i="13"/>
  <c r="F73" i="13"/>
  <c r="G71" i="13"/>
  <c r="F71" i="13"/>
  <c r="G70" i="13"/>
  <c r="F70" i="13"/>
  <c r="G69" i="13"/>
  <c r="F69" i="13"/>
  <c r="G67" i="13"/>
  <c r="F67" i="13"/>
  <c r="G66" i="13"/>
  <c r="F66" i="13"/>
  <c r="G65" i="13"/>
  <c r="F65" i="13"/>
  <c r="G63" i="13"/>
  <c r="F63" i="13"/>
  <c r="G62" i="13"/>
  <c r="F62" i="13"/>
  <c r="G75" i="14"/>
  <c r="F75" i="14"/>
  <c r="G74" i="14"/>
  <c r="F74" i="14"/>
  <c r="G73" i="14"/>
  <c r="F73" i="14"/>
  <c r="G71" i="14"/>
  <c r="F71" i="14"/>
  <c r="G70" i="14"/>
  <c r="F70" i="14"/>
  <c r="G69" i="14"/>
  <c r="F69" i="14"/>
  <c r="G67" i="14"/>
  <c r="F67" i="14"/>
  <c r="G66" i="14"/>
  <c r="F66" i="14"/>
  <c r="G65" i="14"/>
  <c r="F65" i="14"/>
  <c r="G63" i="14"/>
  <c r="F63" i="14"/>
  <c r="G62" i="14"/>
  <c r="F62" i="14"/>
  <c r="G75" i="15"/>
  <c r="F75" i="15"/>
  <c r="G74" i="15"/>
  <c r="F74" i="15"/>
  <c r="G73" i="15"/>
  <c r="F73" i="15"/>
  <c r="G71" i="15"/>
  <c r="F71" i="15"/>
  <c r="G70" i="15"/>
  <c r="F70" i="15"/>
  <c r="G69" i="15"/>
  <c r="F69" i="15"/>
  <c r="G67" i="15"/>
  <c r="F67" i="15"/>
  <c r="G66" i="15"/>
  <c r="F66" i="15"/>
  <c r="G65" i="15"/>
  <c r="F65" i="15"/>
  <c r="G63" i="15"/>
  <c r="F63" i="15"/>
  <c r="G62" i="15"/>
  <c r="F62" i="15"/>
  <c r="G75" i="16"/>
  <c r="F75" i="16"/>
  <c r="G74" i="16"/>
  <c r="F74" i="16"/>
  <c r="G73" i="16"/>
  <c r="F73" i="16"/>
  <c r="G71" i="16"/>
  <c r="F71" i="16"/>
  <c r="G70" i="16"/>
  <c r="F70" i="16"/>
  <c r="G69" i="16"/>
  <c r="F69" i="16"/>
  <c r="G67" i="16"/>
  <c r="F67" i="16"/>
  <c r="G66" i="16"/>
  <c r="F66" i="16"/>
  <c r="G65" i="16"/>
  <c r="F65" i="16"/>
  <c r="G63" i="16"/>
  <c r="F63" i="16"/>
  <c r="G62" i="16"/>
  <c r="F62" i="16"/>
  <c r="G75" i="17"/>
  <c r="F75" i="17"/>
  <c r="G74" i="17"/>
  <c r="F74" i="17"/>
  <c r="G73" i="17"/>
  <c r="F73" i="17"/>
  <c r="G71" i="17"/>
  <c r="F71" i="17"/>
  <c r="G70" i="17"/>
  <c r="F70" i="17"/>
  <c r="G69" i="17"/>
  <c r="F69" i="17"/>
  <c r="G67" i="17"/>
  <c r="F67" i="17"/>
  <c r="G66" i="17"/>
  <c r="F66" i="17"/>
  <c r="G65" i="17"/>
  <c r="F65" i="17"/>
  <c r="G63" i="17"/>
  <c r="F63" i="17"/>
  <c r="G62" i="17"/>
  <c r="F62" i="17"/>
  <c r="H49" i="1"/>
  <c r="H48" i="1"/>
  <c r="H47" i="1"/>
  <c r="H45" i="1"/>
  <c r="H44" i="1"/>
  <c r="H43" i="1"/>
  <c r="H41" i="1"/>
  <c r="H40" i="1"/>
  <c r="H39" i="1"/>
  <c r="G38" i="1"/>
  <c r="F38" i="1"/>
  <c r="H49" i="13"/>
  <c r="H48" i="13"/>
  <c r="H47" i="13"/>
  <c r="H45" i="13"/>
  <c r="H44" i="13"/>
  <c r="H43" i="13"/>
  <c r="H41" i="13"/>
  <c r="H40" i="13"/>
  <c r="H39" i="13"/>
  <c r="G38" i="13"/>
  <c r="F38" i="13"/>
  <c r="H49" i="14"/>
  <c r="H48" i="14"/>
  <c r="H47" i="14"/>
  <c r="H45" i="14"/>
  <c r="H44" i="14"/>
  <c r="H43" i="14"/>
  <c r="H41" i="14"/>
  <c r="H40" i="14"/>
  <c r="H39" i="14"/>
  <c r="G38" i="14"/>
  <c r="F38" i="14"/>
  <c r="H49" i="15"/>
  <c r="H48" i="15"/>
  <c r="H47" i="15"/>
  <c r="H45" i="15"/>
  <c r="H44" i="15"/>
  <c r="H43" i="15"/>
  <c r="H41" i="15"/>
  <c r="H40" i="15"/>
  <c r="H39" i="15"/>
  <c r="G38" i="15"/>
  <c r="F38" i="15"/>
  <c r="H49" i="16"/>
  <c r="H48" i="16"/>
  <c r="H47" i="16"/>
  <c r="H45" i="16"/>
  <c r="H44" i="16"/>
  <c r="H43" i="16"/>
  <c r="H41" i="16"/>
  <c r="H40" i="16"/>
  <c r="H39" i="16"/>
  <c r="G38" i="16"/>
  <c r="F38" i="16"/>
  <c r="H49" i="17"/>
  <c r="H48" i="17"/>
  <c r="H47" i="17"/>
  <c r="H45" i="17"/>
  <c r="H44" i="17"/>
  <c r="H43" i="17"/>
  <c r="H41" i="17"/>
  <c r="H40" i="17"/>
  <c r="H39" i="17"/>
  <c r="G38" i="17"/>
  <c r="F38" i="17"/>
  <c r="G49" i="20"/>
  <c r="G49" i="19" s="1"/>
  <c r="F49" i="20"/>
  <c r="F49" i="19" s="1"/>
  <c r="G48" i="20"/>
  <c r="F48" i="20"/>
  <c r="G47" i="20"/>
  <c r="F47" i="20"/>
  <c r="G45" i="20"/>
  <c r="F45" i="20"/>
  <c r="G43" i="20"/>
  <c r="F43" i="20"/>
  <c r="G41" i="20"/>
  <c r="G41" i="19" s="1"/>
  <c r="F41" i="20"/>
  <c r="G40" i="20"/>
  <c r="F40" i="20"/>
  <c r="G39" i="20"/>
  <c r="F39" i="20"/>
  <c r="H23" i="1"/>
  <c r="H22" i="1"/>
  <c r="H21" i="1"/>
  <c r="H19" i="1"/>
  <c r="H18" i="1"/>
  <c r="H17" i="1"/>
  <c r="H15" i="1"/>
  <c r="H14" i="1"/>
  <c r="H13" i="1"/>
  <c r="H11" i="1"/>
  <c r="H10" i="1"/>
  <c r="H23" i="13"/>
  <c r="H22" i="13"/>
  <c r="H21" i="13"/>
  <c r="H19" i="13"/>
  <c r="H18" i="13"/>
  <c r="H17" i="13"/>
  <c r="H15" i="13"/>
  <c r="H14" i="13"/>
  <c r="H13" i="13"/>
  <c r="H11" i="13"/>
  <c r="H10" i="13"/>
  <c r="H23" i="14"/>
  <c r="H22" i="14"/>
  <c r="H21" i="14"/>
  <c r="H19" i="14"/>
  <c r="H18" i="14"/>
  <c r="H17" i="14"/>
  <c r="H15" i="14"/>
  <c r="H13" i="14"/>
  <c r="H11" i="14"/>
  <c r="H23" i="15"/>
  <c r="H22" i="15"/>
  <c r="H21" i="15"/>
  <c r="H19" i="15"/>
  <c r="H18" i="15"/>
  <c r="H17" i="15"/>
  <c r="H15" i="15"/>
  <c r="H14" i="15"/>
  <c r="H13" i="15"/>
  <c r="H11" i="15"/>
  <c r="H10" i="15"/>
  <c r="H23" i="16"/>
  <c r="H22" i="16"/>
  <c r="H21" i="16"/>
  <c r="H19" i="16"/>
  <c r="H18" i="16"/>
  <c r="H17" i="16"/>
  <c r="H15" i="16"/>
  <c r="H14" i="16"/>
  <c r="H13" i="16"/>
  <c r="H11" i="16"/>
  <c r="H10" i="16"/>
  <c r="H23" i="17"/>
  <c r="H22" i="17"/>
  <c r="H21" i="17"/>
  <c r="H19" i="17"/>
  <c r="H18" i="17"/>
  <c r="H17" i="17"/>
  <c r="H15" i="17"/>
  <c r="H14" i="17"/>
  <c r="H13" i="17"/>
  <c r="H11" i="17"/>
  <c r="H10" i="17"/>
  <c r="G12" i="1"/>
  <c r="F12" i="1"/>
  <c r="G26" i="13"/>
  <c r="F26" i="13"/>
  <c r="G12" i="14"/>
  <c r="F12" i="14"/>
  <c r="G12" i="15"/>
  <c r="F12" i="15"/>
  <c r="G12" i="16"/>
  <c r="F12" i="16"/>
  <c r="G12" i="17"/>
  <c r="F12" i="17"/>
  <c r="H20" i="13" l="1"/>
  <c r="G46" i="20"/>
  <c r="G72" i="1"/>
  <c r="G72" i="14"/>
  <c r="H20" i="14"/>
  <c r="H20" i="1"/>
  <c r="F46" i="20"/>
  <c r="H46" i="16"/>
  <c r="I46" i="16" s="1"/>
  <c r="F72" i="1"/>
  <c r="H46" i="14"/>
  <c r="I46" i="14" s="1"/>
  <c r="H46" i="1"/>
  <c r="F72" i="17"/>
  <c r="F72" i="15"/>
  <c r="F72" i="13"/>
  <c r="F72" i="14"/>
  <c r="H20" i="17"/>
  <c r="H46" i="17"/>
  <c r="I46" i="17" s="1"/>
  <c r="H20" i="16"/>
  <c r="H20" i="15"/>
  <c r="H46" i="15"/>
  <c r="I46" i="15" s="1"/>
  <c r="H46" i="13"/>
  <c r="G72" i="17"/>
  <c r="G72" i="15"/>
  <c r="G72" i="13"/>
  <c r="F72" i="16"/>
  <c r="G72" i="16"/>
  <c r="F76" i="16"/>
  <c r="G76" i="16"/>
  <c r="R130" i="17"/>
  <c r="G26" i="15"/>
  <c r="G52" i="17"/>
  <c r="S104" i="17"/>
  <c r="S104" i="15"/>
  <c r="S104" i="13"/>
  <c r="F26" i="14"/>
  <c r="F52" i="13"/>
  <c r="G52" i="1"/>
  <c r="U104" i="17"/>
  <c r="U104" i="15"/>
  <c r="U104" i="13"/>
  <c r="U130" i="17"/>
  <c r="U130" i="15"/>
  <c r="U130" i="13"/>
  <c r="R104" i="17"/>
  <c r="R130" i="15"/>
  <c r="S130" i="15"/>
  <c r="F26" i="17"/>
  <c r="G26" i="14"/>
  <c r="F52" i="14"/>
  <c r="G52" i="13"/>
  <c r="R104" i="16"/>
  <c r="R104" i="14"/>
  <c r="R104" i="1"/>
  <c r="R130" i="16"/>
  <c r="R130" i="14"/>
  <c r="R130" i="1"/>
  <c r="F26" i="15"/>
  <c r="F52" i="17"/>
  <c r="R104" i="13"/>
  <c r="G26" i="1"/>
  <c r="S130" i="13"/>
  <c r="G26" i="17"/>
  <c r="F26" i="16"/>
  <c r="H50" i="17"/>
  <c r="I50" i="17" s="1"/>
  <c r="F52" i="15"/>
  <c r="G52" i="14"/>
  <c r="S104" i="16"/>
  <c r="S104" i="14"/>
  <c r="S104" i="1"/>
  <c r="S130" i="16"/>
  <c r="S130" i="14"/>
  <c r="S130" i="1"/>
  <c r="F26" i="1"/>
  <c r="G52" i="16"/>
  <c r="R104" i="15"/>
  <c r="R130" i="13"/>
  <c r="F52" i="1"/>
  <c r="S130" i="17"/>
  <c r="G26" i="16"/>
  <c r="F52" i="16"/>
  <c r="G52" i="15"/>
  <c r="H50" i="1"/>
  <c r="I50" i="1" s="1"/>
  <c r="U104" i="16"/>
  <c r="U104" i="14"/>
  <c r="U104" i="1"/>
  <c r="U130" i="16"/>
  <c r="U130" i="14"/>
  <c r="U130" i="1"/>
  <c r="H50" i="14"/>
  <c r="I50" i="14" s="1"/>
  <c r="H50" i="16"/>
  <c r="I50" i="16" s="1"/>
  <c r="F76" i="17"/>
  <c r="G76" i="17"/>
  <c r="F76" i="1"/>
  <c r="G76" i="1"/>
  <c r="H50" i="15"/>
  <c r="I50" i="15" s="1"/>
  <c r="G76" i="15"/>
  <c r="F76" i="15"/>
  <c r="F50" i="20"/>
  <c r="G50" i="20"/>
  <c r="H50" i="13"/>
  <c r="I50" i="13" s="1"/>
  <c r="F76" i="13"/>
  <c r="G76" i="13"/>
  <c r="G76" i="14"/>
  <c r="F76" i="14"/>
  <c r="H24" i="15"/>
  <c r="H24" i="16"/>
  <c r="H24" i="1"/>
  <c r="H24" i="17"/>
  <c r="H24" i="13"/>
  <c r="H24" i="14"/>
  <c r="G45" i="19"/>
  <c r="F45" i="19"/>
  <c r="F68" i="15"/>
  <c r="G68" i="13"/>
  <c r="G68" i="15"/>
  <c r="F68" i="13"/>
  <c r="F68" i="17"/>
  <c r="G68" i="17"/>
  <c r="F68" i="16"/>
  <c r="F68" i="14"/>
  <c r="F68" i="1"/>
  <c r="G68" i="16"/>
  <c r="G68" i="14"/>
  <c r="G68" i="1"/>
  <c r="F42" i="20"/>
  <c r="G42" i="20"/>
  <c r="H42" i="17"/>
  <c r="H42" i="13"/>
  <c r="H16" i="17"/>
  <c r="H16" i="1"/>
  <c r="H42" i="16"/>
  <c r="H42" i="1"/>
  <c r="H16" i="15"/>
  <c r="H16" i="13"/>
  <c r="H42" i="15"/>
  <c r="H16" i="14"/>
  <c r="H16" i="16"/>
  <c r="H42" i="14"/>
  <c r="F40" i="19"/>
  <c r="G40" i="19"/>
  <c r="F48" i="19"/>
  <c r="G48" i="19"/>
  <c r="F43" i="19"/>
  <c r="I47" i="17"/>
  <c r="I49" i="17"/>
  <c r="I45" i="16"/>
  <c r="I47" i="15"/>
  <c r="I48" i="14"/>
  <c r="I47" i="13"/>
  <c r="H67" i="17"/>
  <c r="H73" i="17"/>
  <c r="H69" i="16"/>
  <c r="H74" i="16"/>
  <c r="H75" i="15"/>
  <c r="H71" i="14"/>
  <c r="H67" i="13"/>
  <c r="H73" i="13"/>
  <c r="H69" i="1"/>
  <c r="I40" i="1"/>
  <c r="H75" i="17"/>
  <c r="H66" i="16"/>
  <c r="H71" i="16"/>
  <c r="H74" i="14"/>
  <c r="H66" i="1"/>
  <c r="H71" i="1"/>
  <c r="I47" i="14"/>
  <c r="H69" i="17"/>
  <c r="H74" i="13"/>
  <c r="I43" i="14"/>
  <c r="H71" i="15"/>
  <c r="H67" i="14"/>
  <c r="H69" i="13"/>
  <c r="H75" i="1"/>
  <c r="H66" i="17"/>
  <c r="H71" i="17"/>
  <c r="H67" i="16"/>
  <c r="H73" i="16"/>
  <c r="H69" i="15"/>
  <c r="H74" i="15"/>
  <c r="H70" i="14"/>
  <c r="H75" i="14"/>
  <c r="H66" i="13"/>
  <c r="H71" i="13"/>
  <c r="H67" i="1"/>
  <c r="H73" i="1"/>
  <c r="I43" i="15"/>
  <c r="I44" i="1"/>
  <c r="I47" i="1"/>
  <c r="G39" i="19"/>
  <c r="H39" i="20"/>
  <c r="H44" i="20"/>
  <c r="F64" i="1"/>
  <c r="F64" i="13"/>
  <c r="H12" i="16"/>
  <c r="F64" i="14"/>
  <c r="G64" i="13"/>
  <c r="H70" i="17"/>
  <c r="H70" i="16"/>
  <c r="H75" i="16"/>
  <c r="H66" i="15"/>
  <c r="H73" i="14"/>
  <c r="H12" i="1"/>
  <c r="H74" i="1"/>
  <c r="G64" i="15"/>
  <c r="G64" i="16"/>
  <c r="H74" i="17"/>
  <c r="H70" i="15"/>
  <c r="H66" i="14"/>
  <c r="H12" i="17"/>
  <c r="G64" i="14"/>
  <c r="H69" i="14"/>
  <c r="H70" i="13"/>
  <c r="H75" i="13"/>
  <c r="H70" i="1"/>
  <c r="I48" i="17"/>
  <c r="I47" i="16"/>
  <c r="I44" i="15"/>
  <c r="I48" i="15"/>
  <c r="H65" i="13"/>
  <c r="H44" i="19"/>
  <c r="H73" i="15"/>
  <c r="H65" i="17"/>
  <c r="H65" i="15"/>
  <c r="H65" i="14"/>
  <c r="I43" i="17"/>
  <c r="I43" i="1"/>
  <c r="F64" i="16"/>
  <c r="H41" i="20"/>
  <c r="H48" i="20"/>
  <c r="I48" i="16"/>
  <c r="I41" i="13"/>
  <c r="I44" i="13"/>
  <c r="F64" i="15"/>
  <c r="I40" i="16"/>
  <c r="I40" i="14"/>
  <c r="F64" i="17"/>
  <c r="G64" i="1"/>
  <c r="H67" i="15"/>
  <c r="H40" i="20"/>
  <c r="I44" i="17"/>
  <c r="I41" i="16"/>
  <c r="I41" i="14"/>
  <c r="G64" i="17"/>
  <c r="H49" i="19"/>
  <c r="I40" i="17"/>
  <c r="H12" i="15"/>
  <c r="H12" i="14"/>
  <c r="H12" i="13"/>
  <c r="F47" i="19"/>
  <c r="I41" i="15"/>
  <c r="I40" i="13"/>
  <c r="I45" i="13"/>
  <c r="I49" i="13"/>
  <c r="I41" i="1"/>
  <c r="I45" i="1"/>
  <c r="I49" i="1"/>
  <c r="I41" i="17"/>
  <c r="I45" i="17"/>
  <c r="I49" i="16"/>
  <c r="I45" i="15"/>
  <c r="I49" i="15"/>
  <c r="I45" i="14"/>
  <c r="I49" i="14"/>
  <c r="I43" i="16"/>
  <c r="I40" i="15"/>
  <c r="I44" i="14"/>
  <c r="I48" i="13"/>
  <c r="I43" i="13"/>
  <c r="I48" i="1"/>
  <c r="H65" i="1"/>
  <c r="F39" i="19"/>
  <c r="H65" i="16"/>
  <c r="H43" i="20"/>
  <c r="G47" i="19"/>
  <c r="H47" i="20"/>
  <c r="G43" i="19"/>
  <c r="F41" i="19"/>
  <c r="H45" i="20"/>
  <c r="H49" i="20"/>
  <c r="H38" i="17"/>
  <c r="I39" i="17"/>
  <c r="H38" i="16"/>
  <c r="I39" i="16"/>
  <c r="H38" i="15"/>
  <c r="I39" i="15"/>
  <c r="H38" i="14"/>
  <c r="I39" i="14"/>
  <c r="H38" i="13"/>
  <c r="H52" i="13" s="1"/>
  <c r="I39" i="13"/>
  <c r="H38" i="1"/>
  <c r="I39" i="1"/>
  <c r="V193" i="1"/>
  <c r="V167" i="1"/>
  <c r="V166" i="1"/>
  <c r="A72" i="1" l="1"/>
  <c r="A46" i="20"/>
  <c r="A72" i="14"/>
  <c r="A72" i="15"/>
  <c r="H72" i="17"/>
  <c r="I72" i="17" s="1"/>
  <c r="F46" i="19"/>
  <c r="A72" i="17"/>
  <c r="H72" i="13"/>
  <c r="H72" i="16"/>
  <c r="I72" i="16" s="1"/>
  <c r="H72" i="15"/>
  <c r="I72" i="15" s="1"/>
  <c r="H72" i="1"/>
  <c r="H46" i="20"/>
  <c r="I46" i="20" s="1"/>
  <c r="I46" i="13"/>
  <c r="I46" i="1"/>
  <c r="A72" i="13"/>
  <c r="H72" i="14"/>
  <c r="I72" i="14" s="1"/>
  <c r="G46" i="19"/>
  <c r="H51" i="15"/>
  <c r="H52" i="15"/>
  <c r="A52" i="17"/>
  <c r="A76" i="17"/>
  <c r="F77" i="1"/>
  <c r="A52" i="1"/>
  <c r="A52" i="13"/>
  <c r="F78" i="1"/>
  <c r="H51" i="14"/>
  <c r="H51" i="16"/>
  <c r="A52" i="14"/>
  <c r="H51" i="13"/>
  <c r="G77" i="16"/>
  <c r="G77" i="14"/>
  <c r="H51" i="17"/>
  <c r="A52" i="15"/>
  <c r="H51" i="1"/>
  <c r="F77" i="14"/>
  <c r="F77" i="16"/>
  <c r="H52" i="17"/>
  <c r="H52" i="14"/>
  <c r="G78" i="17"/>
  <c r="H52" i="1"/>
  <c r="H52" i="16"/>
  <c r="A76" i="1"/>
  <c r="G77" i="15"/>
  <c r="F77" i="13"/>
  <c r="G51" i="20"/>
  <c r="F51" i="20"/>
  <c r="H76" i="17"/>
  <c r="I76" i="17" s="1"/>
  <c r="H76" i="14"/>
  <c r="I76" i="14" s="1"/>
  <c r="H76" i="16"/>
  <c r="I76" i="16" s="1"/>
  <c r="G77" i="13"/>
  <c r="H76" i="1"/>
  <c r="I76" i="1" s="1"/>
  <c r="G77" i="1"/>
  <c r="G77" i="17"/>
  <c r="F77" i="17"/>
  <c r="F77" i="15"/>
  <c r="F78" i="17"/>
  <c r="G78" i="16"/>
  <c r="G78" i="1"/>
  <c r="G78" i="14"/>
  <c r="F78" i="15"/>
  <c r="G78" i="15"/>
  <c r="A76" i="15"/>
  <c r="H76" i="15"/>
  <c r="F78" i="16"/>
  <c r="G50" i="19"/>
  <c r="H50" i="20"/>
  <c r="F50" i="19"/>
  <c r="A50" i="20"/>
  <c r="H76" i="13"/>
  <c r="I76" i="13" s="1"/>
  <c r="A76" i="13"/>
  <c r="F78" i="13"/>
  <c r="G78" i="13"/>
  <c r="A76" i="14"/>
  <c r="F78" i="14"/>
  <c r="H26" i="14"/>
  <c r="H26" i="16"/>
  <c r="H26" i="17"/>
  <c r="H25" i="16"/>
  <c r="H26" i="15"/>
  <c r="H26" i="1"/>
  <c r="H26" i="13"/>
  <c r="H25" i="17"/>
  <c r="I24" i="17"/>
  <c r="H25" i="13"/>
  <c r="H25" i="14"/>
  <c r="H25" i="1"/>
  <c r="I24" i="14"/>
  <c r="H25" i="15"/>
  <c r="I24" i="1"/>
  <c r="I24" i="13"/>
  <c r="I24" i="15"/>
  <c r="I24" i="16"/>
  <c r="H45" i="19"/>
  <c r="H68" i="14"/>
  <c r="A68" i="13"/>
  <c r="A68" i="17"/>
  <c r="A68" i="15"/>
  <c r="H68" i="17"/>
  <c r="G42" i="19"/>
  <c r="A68" i="1"/>
  <c r="H68" i="1"/>
  <c r="H68" i="15"/>
  <c r="H68" i="13"/>
  <c r="A68" i="14"/>
  <c r="H68" i="16"/>
  <c r="I42" i="17"/>
  <c r="I42" i="16"/>
  <c r="I42" i="14"/>
  <c r="A42" i="20"/>
  <c r="I42" i="13"/>
  <c r="I42" i="1"/>
  <c r="I42" i="15"/>
  <c r="H42" i="20"/>
  <c r="F42" i="19"/>
  <c r="H40" i="19"/>
  <c r="H48" i="19"/>
  <c r="T168" i="17"/>
  <c r="T168" i="13"/>
  <c r="T168" i="15"/>
  <c r="T90" i="16"/>
  <c r="T168" i="1"/>
  <c r="T168" i="14"/>
  <c r="V192" i="1"/>
  <c r="I74" i="16"/>
  <c r="I75" i="13"/>
  <c r="I67" i="13"/>
  <c r="I67" i="17"/>
  <c r="I71" i="16"/>
  <c r="I70" i="17"/>
  <c r="I73" i="13"/>
  <c r="I71" i="14"/>
  <c r="I69" i="16"/>
  <c r="I75" i="15"/>
  <c r="I73" i="17"/>
  <c r="I69" i="1"/>
  <c r="I74" i="14"/>
  <c r="I71" i="1"/>
  <c r="I71" i="15"/>
  <c r="I75" i="17"/>
  <c r="I66" i="1"/>
  <c r="I73" i="1"/>
  <c r="I66" i="16"/>
  <c r="I71" i="17"/>
  <c r="I73" i="16"/>
  <c r="I74" i="15"/>
  <c r="I74" i="17"/>
  <c r="I74" i="13"/>
  <c r="I70" i="16"/>
  <c r="I66" i="13"/>
  <c r="I75" i="1"/>
  <c r="I75" i="14"/>
  <c r="I66" i="17"/>
  <c r="I69" i="17"/>
  <c r="I69" i="13"/>
  <c r="I69" i="14"/>
  <c r="I69" i="15"/>
  <c r="I70" i="15"/>
  <c r="I66" i="15"/>
  <c r="I67" i="1"/>
  <c r="I75" i="16"/>
  <c r="I74" i="1"/>
  <c r="I65" i="14"/>
  <c r="I65" i="1"/>
  <c r="I65" i="16"/>
  <c r="I70" i="14"/>
  <c r="I70" i="1"/>
  <c r="I67" i="14"/>
  <c r="I71" i="13"/>
  <c r="H64" i="16"/>
  <c r="I67" i="16"/>
  <c r="I65" i="15"/>
  <c r="I65" i="13"/>
  <c r="H39" i="19"/>
  <c r="I39" i="20"/>
  <c r="H64" i="1"/>
  <c r="H64" i="14"/>
  <c r="T90" i="13"/>
  <c r="T90" i="15"/>
  <c r="T90" i="17"/>
  <c r="I67" i="15"/>
  <c r="T116" i="14"/>
  <c r="T116" i="16"/>
  <c r="H64" i="17"/>
  <c r="I70" i="13"/>
  <c r="I73" i="14"/>
  <c r="I73" i="15"/>
  <c r="I65" i="17"/>
  <c r="I66" i="14"/>
  <c r="H64" i="15"/>
  <c r="T116" i="1"/>
  <c r="T90" i="1"/>
  <c r="T90" i="14"/>
  <c r="I49" i="20"/>
  <c r="I40" i="20"/>
  <c r="T116" i="13"/>
  <c r="T116" i="15"/>
  <c r="T116" i="17"/>
  <c r="H64" i="13"/>
  <c r="I48" i="20"/>
  <c r="I49" i="19"/>
  <c r="I44" i="20"/>
  <c r="I45" i="20"/>
  <c r="I41" i="20"/>
  <c r="H47" i="19"/>
  <c r="I43" i="20"/>
  <c r="H43" i="19"/>
  <c r="I38" i="17"/>
  <c r="H41" i="19"/>
  <c r="I38" i="1"/>
  <c r="I47" i="20"/>
  <c r="I38" i="13"/>
  <c r="I38" i="14"/>
  <c r="I38" i="15"/>
  <c r="I38" i="16"/>
  <c r="U231" i="16"/>
  <c r="S231" i="16"/>
  <c r="R231" i="16"/>
  <c r="U230" i="16"/>
  <c r="S230" i="16"/>
  <c r="R230" i="16"/>
  <c r="U229" i="16"/>
  <c r="S229" i="16"/>
  <c r="R229" i="16"/>
  <c r="U227" i="16"/>
  <c r="S227" i="16"/>
  <c r="R227" i="16"/>
  <c r="U226" i="16"/>
  <c r="S226" i="16"/>
  <c r="R226" i="16"/>
  <c r="U225" i="16"/>
  <c r="S225" i="16"/>
  <c r="R225" i="16"/>
  <c r="U223" i="16"/>
  <c r="S223" i="16"/>
  <c r="R223" i="16"/>
  <c r="U222" i="16"/>
  <c r="S222" i="16"/>
  <c r="R222" i="16"/>
  <c r="U221" i="16"/>
  <c r="S221" i="16"/>
  <c r="R221" i="16"/>
  <c r="U219" i="16"/>
  <c r="S219" i="16"/>
  <c r="R219" i="16"/>
  <c r="U218" i="16"/>
  <c r="S218" i="16"/>
  <c r="R218" i="16"/>
  <c r="U217" i="16"/>
  <c r="S217" i="16"/>
  <c r="R139" i="1"/>
  <c r="S139" i="1"/>
  <c r="R140" i="1"/>
  <c r="S140" i="1"/>
  <c r="R141" i="1"/>
  <c r="S141" i="1"/>
  <c r="R139" i="17"/>
  <c r="S139" i="17"/>
  <c r="R140" i="17"/>
  <c r="S140" i="17"/>
  <c r="R141" i="17"/>
  <c r="S141" i="17"/>
  <c r="R139" i="16"/>
  <c r="S139" i="16"/>
  <c r="R140" i="16"/>
  <c r="S140" i="16"/>
  <c r="R141" i="16"/>
  <c r="S141" i="16"/>
  <c r="R139" i="15"/>
  <c r="S139" i="15"/>
  <c r="R140" i="15"/>
  <c r="S140" i="15"/>
  <c r="R141" i="15"/>
  <c r="S141" i="15"/>
  <c r="R139" i="14"/>
  <c r="S139" i="14"/>
  <c r="R140" i="14"/>
  <c r="S140" i="14"/>
  <c r="R141" i="14"/>
  <c r="S141" i="14"/>
  <c r="R139" i="13"/>
  <c r="S139" i="13"/>
  <c r="R140" i="13"/>
  <c r="S140" i="13"/>
  <c r="R141" i="13"/>
  <c r="S141" i="13"/>
  <c r="U139" i="1"/>
  <c r="U140" i="1"/>
  <c r="U141" i="1"/>
  <c r="U139" i="17"/>
  <c r="U140" i="17"/>
  <c r="U141" i="17"/>
  <c r="U139" i="16"/>
  <c r="U140" i="16"/>
  <c r="U141" i="16"/>
  <c r="U139" i="15"/>
  <c r="U140" i="15"/>
  <c r="U141" i="15"/>
  <c r="U139" i="14"/>
  <c r="U140" i="14"/>
  <c r="U141" i="14"/>
  <c r="U139" i="13"/>
  <c r="U140" i="13"/>
  <c r="U141" i="13"/>
  <c r="R143" i="1"/>
  <c r="S143" i="1"/>
  <c r="R143" i="17"/>
  <c r="S143" i="17"/>
  <c r="R143" i="16"/>
  <c r="S143" i="16"/>
  <c r="R143" i="15"/>
  <c r="S143" i="15"/>
  <c r="R143" i="14"/>
  <c r="S143" i="14"/>
  <c r="R143" i="13"/>
  <c r="S143" i="13"/>
  <c r="U143" i="1"/>
  <c r="U143" i="17"/>
  <c r="U143" i="16"/>
  <c r="U143" i="15"/>
  <c r="U143" i="14"/>
  <c r="U143" i="13"/>
  <c r="R144" i="1"/>
  <c r="S144" i="1"/>
  <c r="R145" i="1"/>
  <c r="S145" i="1"/>
  <c r="R144" i="17"/>
  <c r="S144" i="17"/>
  <c r="R145" i="17"/>
  <c r="S145" i="17"/>
  <c r="R144" i="16"/>
  <c r="S144" i="16"/>
  <c r="S145" i="16"/>
  <c r="R144" i="15"/>
  <c r="S144" i="15"/>
  <c r="R145" i="15"/>
  <c r="S145" i="15"/>
  <c r="R144" i="14"/>
  <c r="S144" i="14"/>
  <c r="R145" i="14"/>
  <c r="S145" i="14"/>
  <c r="R144" i="13"/>
  <c r="S144" i="13"/>
  <c r="R145" i="13"/>
  <c r="S145" i="13"/>
  <c r="U144" i="1"/>
  <c r="U145" i="1"/>
  <c r="U144" i="17"/>
  <c r="U145" i="17"/>
  <c r="U144" i="16"/>
  <c r="U145" i="16"/>
  <c r="U144" i="15"/>
  <c r="U145" i="15"/>
  <c r="U144" i="14"/>
  <c r="U145" i="14"/>
  <c r="U144" i="13"/>
  <c r="U145" i="13"/>
  <c r="R147" i="1"/>
  <c r="S147" i="1"/>
  <c r="R148" i="1"/>
  <c r="S148" i="1"/>
  <c r="R149" i="1"/>
  <c r="S149" i="1"/>
  <c r="R147" i="17"/>
  <c r="S147" i="17"/>
  <c r="R148" i="17"/>
  <c r="S148" i="17"/>
  <c r="R149" i="17"/>
  <c r="S149" i="17"/>
  <c r="R147" i="16"/>
  <c r="S147" i="16"/>
  <c r="R148" i="16"/>
  <c r="S148" i="16"/>
  <c r="R149" i="16"/>
  <c r="S149" i="16"/>
  <c r="R147" i="15"/>
  <c r="S147" i="15"/>
  <c r="R148" i="15"/>
  <c r="S148" i="15"/>
  <c r="R149" i="15"/>
  <c r="S149" i="15"/>
  <c r="R147" i="14"/>
  <c r="S147" i="14"/>
  <c r="R148" i="14"/>
  <c r="S148" i="14"/>
  <c r="R149" i="14"/>
  <c r="S149" i="14"/>
  <c r="R147" i="13"/>
  <c r="S147" i="13"/>
  <c r="R148" i="13"/>
  <c r="S148" i="13"/>
  <c r="R149" i="13"/>
  <c r="S149" i="13"/>
  <c r="U147" i="1"/>
  <c r="U148" i="1"/>
  <c r="U149" i="1"/>
  <c r="U147" i="17"/>
  <c r="U148" i="17"/>
  <c r="U149" i="17"/>
  <c r="U147" i="16"/>
  <c r="U148" i="16"/>
  <c r="U149" i="16"/>
  <c r="U147" i="15"/>
  <c r="U148" i="15"/>
  <c r="U149" i="15"/>
  <c r="U147" i="14"/>
  <c r="U148" i="14"/>
  <c r="U149" i="14"/>
  <c r="U147" i="13"/>
  <c r="U148" i="13"/>
  <c r="U149" i="13"/>
  <c r="R151" i="1"/>
  <c r="S151" i="1"/>
  <c r="R152" i="1"/>
  <c r="S152" i="1"/>
  <c r="R153" i="1"/>
  <c r="S153" i="1"/>
  <c r="R151" i="17"/>
  <c r="S151" i="17"/>
  <c r="R152" i="17"/>
  <c r="S152" i="17"/>
  <c r="R153" i="17"/>
  <c r="S153" i="17"/>
  <c r="R151" i="16"/>
  <c r="S151" i="16"/>
  <c r="R152" i="16"/>
  <c r="S152" i="16"/>
  <c r="R153" i="16"/>
  <c r="S153" i="16"/>
  <c r="R151" i="15"/>
  <c r="S151" i="15"/>
  <c r="R152" i="15"/>
  <c r="S152" i="15"/>
  <c r="R153" i="15"/>
  <c r="S153" i="15"/>
  <c r="R151" i="14"/>
  <c r="S151" i="14"/>
  <c r="R152" i="14"/>
  <c r="S152" i="14"/>
  <c r="R153" i="14"/>
  <c r="S153" i="14"/>
  <c r="R151" i="13"/>
  <c r="S151" i="13"/>
  <c r="R152" i="13"/>
  <c r="S152" i="13"/>
  <c r="R153" i="13"/>
  <c r="S153" i="13"/>
  <c r="U151" i="1"/>
  <c r="U152" i="1"/>
  <c r="U153" i="1"/>
  <c r="U151" i="17"/>
  <c r="U152" i="17"/>
  <c r="U153" i="17"/>
  <c r="U151" i="16"/>
  <c r="U152" i="16"/>
  <c r="U153" i="16"/>
  <c r="U151" i="15"/>
  <c r="U152" i="15"/>
  <c r="U153" i="15"/>
  <c r="U151" i="14"/>
  <c r="U152" i="14"/>
  <c r="U153" i="14"/>
  <c r="U151" i="13"/>
  <c r="U152" i="13"/>
  <c r="U153" i="13"/>
  <c r="R146" i="16" l="1"/>
  <c r="I25" i="1"/>
  <c r="I25" i="17"/>
  <c r="I52" i="16"/>
  <c r="I52" i="1"/>
  <c r="I52" i="14"/>
  <c r="I52" i="17"/>
  <c r="I51" i="1"/>
  <c r="I51" i="17"/>
  <c r="I51" i="13"/>
  <c r="I51" i="16"/>
  <c r="I51" i="14"/>
  <c r="I52" i="15"/>
  <c r="I51" i="15"/>
  <c r="R150" i="15"/>
  <c r="R150" i="17"/>
  <c r="A46" i="19"/>
  <c r="U150" i="13"/>
  <c r="U150" i="15"/>
  <c r="S150" i="13"/>
  <c r="S150" i="15"/>
  <c r="S150" i="17"/>
  <c r="S228" i="16"/>
  <c r="H46" i="19"/>
  <c r="I46" i="19" s="1"/>
  <c r="U150" i="17"/>
  <c r="S150" i="14"/>
  <c r="S150" i="16"/>
  <c r="S150" i="1"/>
  <c r="U150" i="1"/>
  <c r="R150" i="14"/>
  <c r="R150" i="16"/>
  <c r="R150" i="1"/>
  <c r="R228" i="16"/>
  <c r="I72" i="13"/>
  <c r="U150" i="14"/>
  <c r="U150" i="16"/>
  <c r="R150" i="13"/>
  <c r="U228" i="16"/>
  <c r="I72" i="1"/>
  <c r="A77" i="13"/>
  <c r="A77" i="14"/>
  <c r="A78" i="17"/>
  <c r="A77" i="16"/>
  <c r="H77" i="13"/>
  <c r="A77" i="1"/>
  <c r="U154" i="13"/>
  <c r="H77" i="1"/>
  <c r="A78" i="1"/>
  <c r="U154" i="17"/>
  <c r="U154" i="15"/>
  <c r="T182" i="15"/>
  <c r="T182" i="13"/>
  <c r="T182" i="1"/>
  <c r="T182" i="17"/>
  <c r="H78" i="14"/>
  <c r="T182" i="14"/>
  <c r="H77" i="14"/>
  <c r="A51" i="20"/>
  <c r="A77" i="15"/>
  <c r="H77" i="15"/>
  <c r="H77" i="17"/>
  <c r="G51" i="19"/>
  <c r="A78" i="14"/>
  <c r="S232" i="16"/>
  <c r="U232" i="16"/>
  <c r="R232" i="16"/>
  <c r="S154" i="13"/>
  <c r="S154" i="14"/>
  <c r="S154" i="15"/>
  <c r="S154" i="16"/>
  <c r="S154" i="17"/>
  <c r="S154" i="1"/>
  <c r="R154" i="13"/>
  <c r="R154" i="14"/>
  <c r="R154" i="15"/>
  <c r="R154" i="16"/>
  <c r="R154" i="17"/>
  <c r="R154" i="1"/>
  <c r="U154" i="1"/>
  <c r="U154" i="16"/>
  <c r="U154" i="14"/>
  <c r="A77" i="17"/>
  <c r="F51" i="19"/>
  <c r="A78" i="15"/>
  <c r="H77" i="16"/>
  <c r="H78" i="17"/>
  <c r="H78" i="1"/>
  <c r="H78" i="15"/>
  <c r="I50" i="20"/>
  <c r="H51" i="20"/>
  <c r="A50" i="19"/>
  <c r="I76" i="15"/>
  <c r="H78" i="16"/>
  <c r="I52" i="13"/>
  <c r="H50" i="19"/>
  <c r="A78" i="13"/>
  <c r="H78" i="13"/>
  <c r="T223" i="16"/>
  <c r="T229" i="16"/>
  <c r="T231" i="16"/>
  <c r="I25" i="16"/>
  <c r="T226" i="16"/>
  <c r="I25" i="13"/>
  <c r="I25" i="15"/>
  <c r="I25" i="14"/>
  <c r="S224" i="16"/>
  <c r="I68" i="14"/>
  <c r="I68" i="17"/>
  <c r="I68" i="15"/>
  <c r="S146" i="17"/>
  <c r="U146" i="15"/>
  <c r="S146" i="14"/>
  <c r="T222" i="16"/>
  <c r="T227" i="16"/>
  <c r="T230" i="16"/>
  <c r="T145" i="13"/>
  <c r="T144" i="14"/>
  <c r="T145" i="16"/>
  <c r="T144" i="17"/>
  <c r="T143" i="16"/>
  <c r="S146" i="1"/>
  <c r="U224" i="16"/>
  <c r="T147" i="13"/>
  <c r="T147" i="14"/>
  <c r="T147" i="15"/>
  <c r="T147" i="16"/>
  <c r="T147" i="17"/>
  <c r="T145" i="14"/>
  <c r="T144" i="15"/>
  <c r="T145" i="17"/>
  <c r="T144" i="1"/>
  <c r="R146" i="15"/>
  <c r="T143" i="15"/>
  <c r="R146" i="1"/>
  <c r="T143" i="1"/>
  <c r="R146" i="13"/>
  <c r="T143" i="13"/>
  <c r="S146" i="15"/>
  <c r="S146" i="13"/>
  <c r="S146" i="16"/>
  <c r="R224" i="16"/>
  <c r="T221" i="16"/>
  <c r="T144" i="13"/>
  <c r="T145" i="15"/>
  <c r="T144" i="16"/>
  <c r="T145" i="1"/>
  <c r="R146" i="14"/>
  <c r="T143" i="14"/>
  <c r="T143" i="17"/>
  <c r="R146" i="17"/>
  <c r="T225" i="16"/>
  <c r="T147" i="1"/>
  <c r="I68" i="16"/>
  <c r="I68" i="13"/>
  <c r="U146" i="16"/>
  <c r="I68" i="1"/>
  <c r="U146" i="13"/>
  <c r="U146" i="17"/>
  <c r="U146" i="14"/>
  <c r="U146" i="1"/>
  <c r="A42" i="19"/>
  <c r="I42" i="20"/>
  <c r="H42" i="19"/>
  <c r="I48" i="19"/>
  <c r="U142" i="16"/>
  <c r="T219" i="16"/>
  <c r="V219" i="16" s="1"/>
  <c r="U142" i="15"/>
  <c r="S142" i="14"/>
  <c r="S142" i="16"/>
  <c r="S142" i="1"/>
  <c r="U142" i="14"/>
  <c r="U142" i="1"/>
  <c r="R142" i="14"/>
  <c r="R142" i="16"/>
  <c r="R142" i="1"/>
  <c r="U142" i="13"/>
  <c r="U142" i="17"/>
  <c r="S142" i="13"/>
  <c r="S142" i="15"/>
  <c r="S142" i="17"/>
  <c r="R142" i="13"/>
  <c r="R142" i="15"/>
  <c r="R142" i="17"/>
  <c r="I44" i="19"/>
  <c r="I45" i="19"/>
  <c r="I40" i="19"/>
  <c r="I39" i="19"/>
  <c r="I47" i="19"/>
  <c r="I43" i="19"/>
  <c r="I41" i="19"/>
  <c r="S220" i="16"/>
  <c r="T218" i="16"/>
  <c r="U220" i="16"/>
  <c r="T217" i="16"/>
  <c r="R220" i="16"/>
  <c r="I51" i="20" l="1"/>
  <c r="I78" i="17"/>
  <c r="I77" i="16"/>
  <c r="I77" i="17"/>
  <c r="I77" i="15"/>
  <c r="I77" i="14"/>
  <c r="I78" i="14"/>
  <c r="I77" i="1"/>
  <c r="I77" i="13"/>
  <c r="V227" i="16"/>
  <c r="T228" i="16"/>
  <c r="V226" i="16"/>
  <c r="U155" i="13"/>
  <c r="U156" i="17"/>
  <c r="R155" i="15"/>
  <c r="U155" i="1"/>
  <c r="R155" i="13"/>
  <c r="S155" i="17"/>
  <c r="S156" i="14"/>
  <c r="R156" i="13"/>
  <c r="S234" i="16"/>
  <c r="S233" i="16"/>
  <c r="R156" i="16"/>
  <c r="S156" i="17"/>
  <c r="A51" i="19"/>
  <c r="U234" i="16"/>
  <c r="U233" i="16"/>
  <c r="S155" i="1"/>
  <c r="U155" i="17"/>
  <c r="R155" i="1"/>
  <c r="R156" i="1"/>
  <c r="S155" i="13"/>
  <c r="R155" i="17"/>
  <c r="S155" i="15"/>
  <c r="R155" i="16"/>
  <c r="S156" i="16"/>
  <c r="U155" i="16"/>
  <c r="U155" i="14"/>
  <c r="U156" i="16"/>
  <c r="U156" i="13"/>
  <c r="U155" i="15"/>
  <c r="R156" i="14"/>
  <c r="R155" i="14"/>
  <c r="S155" i="14"/>
  <c r="S155" i="16"/>
  <c r="U156" i="1"/>
  <c r="U156" i="14"/>
  <c r="U156" i="15"/>
  <c r="S156" i="15"/>
  <c r="R156" i="17"/>
  <c r="S156" i="13"/>
  <c r="R156" i="15"/>
  <c r="S156" i="1"/>
  <c r="H51" i="19"/>
  <c r="I78" i="15"/>
  <c r="I78" i="1"/>
  <c r="I50" i="19"/>
  <c r="V231" i="16"/>
  <c r="T232" i="16"/>
  <c r="R234" i="16"/>
  <c r="R233" i="16"/>
  <c r="I78" i="16"/>
  <c r="I78" i="13"/>
  <c r="T146" i="14"/>
  <c r="T224" i="16"/>
  <c r="T146" i="17"/>
  <c r="T146" i="16"/>
  <c r="T146" i="15"/>
  <c r="T146" i="1"/>
  <c r="T146" i="13"/>
  <c r="I42" i="19"/>
  <c r="V230" i="16"/>
  <c r="V229" i="16"/>
  <c r="W227" i="16"/>
  <c r="W219" i="16"/>
  <c r="V221" i="16"/>
  <c r="W226" i="16"/>
  <c r="V225" i="16"/>
  <c r="V218" i="16"/>
  <c r="V223" i="16"/>
  <c r="V222" i="16"/>
  <c r="T220" i="16"/>
  <c r="V217" i="16"/>
  <c r="W217" i="16" s="1"/>
  <c r="I51" i="19" l="1"/>
  <c r="V228" i="16"/>
  <c r="V232" i="16"/>
  <c r="W232" i="16" s="1"/>
  <c r="W231" i="16"/>
  <c r="T234" i="16"/>
  <c r="T233" i="16"/>
  <c r="W230" i="16"/>
  <c r="V224" i="16"/>
  <c r="V220" i="16"/>
  <c r="W222" i="16"/>
  <c r="W218" i="16"/>
  <c r="W225" i="16"/>
  <c r="W229" i="16"/>
  <c r="W221" i="16"/>
  <c r="W223" i="16"/>
  <c r="V233" i="16" l="1"/>
  <c r="W233" i="16" s="1"/>
  <c r="V234" i="16"/>
  <c r="W234" i="16" s="1"/>
  <c r="W224" i="16"/>
  <c r="W220" i="16"/>
  <c r="W206" i="20" l="1"/>
  <c r="W206" i="19" l="1"/>
  <c r="W180" i="20"/>
  <c r="W207" i="20"/>
  <c r="I64" i="16"/>
  <c r="I64" i="1"/>
  <c r="I64" i="14"/>
  <c r="I64" i="15"/>
  <c r="I64" i="13"/>
  <c r="I64" i="17"/>
  <c r="W181" i="20" l="1"/>
  <c r="W172" i="20"/>
  <c r="W198" i="20"/>
  <c r="W224" i="20" l="1"/>
  <c r="T49" i="16" l="1"/>
  <c r="T45" i="16"/>
  <c r="T44" i="16"/>
  <c r="T43" i="16"/>
  <c r="T41" i="16"/>
  <c r="V41" i="16" s="1"/>
  <c r="W41" i="16" s="1"/>
  <c r="T40" i="16"/>
  <c r="T39" i="16"/>
  <c r="W37" i="16"/>
  <c r="T23" i="16"/>
  <c r="V23" i="16" s="1"/>
  <c r="T19" i="16"/>
  <c r="T18" i="16"/>
  <c r="V18" i="16" s="1"/>
  <c r="T17" i="16"/>
  <c r="T15" i="16"/>
  <c r="V15" i="16" s="1"/>
  <c r="T14" i="16"/>
  <c r="T13" i="16"/>
  <c r="W204" i="16"/>
  <c r="W200" i="16"/>
  <c r="V205" i="16"/>
  <c r="V201" i="16"/>
  <c r="V193" i="16"/>
  <c r="V192" i="16"/>
  <c r="V191" i="16"/>
  <c r="W197" i="16"/>
  <c r="W195" i="16"/>
  <c r="W192" i="16"/>
  <c r="W191" i="16"/>
  <c r="W205" i="16"/>
  <c r="W203" i="16"/>
  <c r="W201" i="16"/>
  <c r="W199" i="16"/>
  <c r="W196" i="16"/>
  <c r="W193" i="16"/>
  <c r="V179" i="16"/>
  <c r="V175" i="16"/>
  <c r="V174" i="16"/>
  <c r="V166" i="16"/>
  <c r="W166" i="16" s="1"/>
  <c r="V165" i="16"/>
  <c r="W165" i="16" s="1"/>
  <c r="T127" i="16"/>
  <c r="T123" i="16"/>
  <c r="T122" i="16"/>
  <c r="T121" i="16"/>
  <c r="T119" i="16"/>
  <c r="T118" i="16"/>
  <c r="T117" i="16"/>
  <c r="V115" i="16"/>
  <c r="W115" i="16" s="1"/>
  <c r="V114" i="16"/>
  <c r="V113" i="16"/>
  <c r="T101" i="16"/>
  <c r="T97" i="16"/>
  <c r="T96" i="16"/>
  <c r="T95" i="16"/>
  <c r="V89" i="16"/>
  <c r="V88" i="16"/>
  <c r="W9" i="16"/>
  <c r="H37" i="16"/>
  <c r="H36" i="16"/>
  <c r="H35" i="16"/>
  <c r="I35" i="16" s="1"/>
  <c r="I23" i="16"/>
  <c r="I22" i="16"/>
  <c r="I21" i="16"/>
  <c r="I19" i="16"/>
  <c r="I18" i="16"/>
  <c r="I17" i="16"/>
  <c r="I15" i="16"/>
  <c r="I14" i="16"/>
  <c r="I13" i="16"/>
  <c r="I11" i="16"/>
  <c r="I10" i="16"/>
  <c r="H9" i="16"/>
  <c r="I9" i="16" s="1"/>
  <c r="T46" i="16" l="1"/>
  <c r="T98" i="16"/>
  <c r="T124" i="16"/>
  <c r="V19" i="16"/>
  <c r="T20" i="16"/>
  <c r="V44" i="16"/>
  <c r="T128" i="16"/>
  <c r="T102" i="16"/>
  <c r="W179" i="16"/>
  <c r="V49" i="16"/>
  <c r="T50" i="16"/>
  <c r="T24" i="16"/>
  <c r="W175" i="16"/>
  <c r="V45" i="16"/>
  <c r="W174" i="16"/>
  <c r="T120" i="16"/>
  <c r="V97" i="16"/>
  <c r="V197" i="16"/>
  <c r="V171" i="16"/>
  <c r="T16" i="16"/>
  <c r="T42" i="16"/>
  <c r="V170" i="16"/>
  <c r="V40" i="16"/>
  <c r="V14" i="16"/>
  <c r="W89" i="16"/>
  <c r="V101" i="16"/>
  <c r="V206" i="16"/>
  <c r="W178" i="16"/>
  <c r="W48" i="16"/>
  <c r="V200" i="16"/>
  <c r="V173" i="16"/>
  <c r="V176" i="16" s="1"/>
  <c r="V43" i="16"/>
  <c r="V199" i="16"/>
  <c r="V93" i="16"/>
  <c r="W93" i="16" s="1"/>
  <c r="V196" i="16"/>
  <c r="V195" i="16"/>
  <c r="V169" i="16"/>
  <c r="V39" i="16"/>
  <c r="I37" i="16"/>
  <c r="H63" i="16"/>
  <c r="I63" i="16" s="1"/>
  <c r="W113" i="16"/>
  <c r="V116" i="16"/>
  <c r="I36" i="16"/>
  <c r="H62" i="16"/>
  <c r="V17" i="16"/>
  <c r="V117" i="16"/>
  <c r="V13" i="16"/>
  <c r="V122" i="16"/>
  <c r="V118" i="16"/>
  <c r="V121" i="16"/>
  <c r="V167" i="16"/>
  <c r="W167" i="16" s="1"/>
  <c r="W35" i="16"/>
  <c r="W114" i="16"/>
  <c r="V127" i="16"/>
  <c r="V119" i="16"/>
  <c r="V87" i="16"/>
  <c r="V91" i="16"/>
  <c r="V95" i="16"/>
  <c r="V123" i="16"/>
  <c r="W88" i="16"/>
  <c r="V92" i="16"/>
  <c r="V96" i="16"/>
  <c r="W36" i="16"/>
  <c r="W44" i="16"/>
  <c r="W10" i="16"/>
  <c r="W11" i="16"/>
  <c r="W15" i="16"/>
  <c r="W19" i="16"/>
  <c r="W23" i="16"/>
  <c r="U194" i="16"/>
  <c r="S194" i="16"/>
  <c r="R194" i="16"/>
  <c r="U75" i="16"/>
  <c r="S75" i="16"/>
  <c r="R75" i="16"/>
  <c r="U74" i="16"/>
  <c r="S74" i="16"/>
  <c r="R74" i="16"/>
  <c r="U73" i="16"/>
  <c r="S73" i="16"/>
  <c r="R73" i="16"/>
  <c r="U71" i="16"/>
  <c r="S71" i="16"/>
  <c r="R71" i="16"/>
  <c r="U70" i="16"/>
  <c r="S70" i="16"/>
  <c r="R70" i="16"/>
  <c r="U69" i="16"/>
  <c r="S69" i="16"/>
  <c r="R69" i="16"/>
  <c r="U67" i="16"/>
  <c r="S67" i="16"/>
  <c r="R67" i="16"/>
  <c r="U66" i="16"/>
  <c r="S66" i="16"/>
  <c r="R66" i="16"/>
  <c r="U65" i="16"/>
  <c r="T65" i="16"/>
  <c r="S65" i="16"/>
  <c r="R65" i="16"/>
  <c r="U63" i="16"/>
  <c r="S63" i="16"/>
  <c r="R63" i="16"/>
  <c r="U62" i="16"/>
  <c r="S62" i="16"/>
  <c r="R62" i="16"/>
  <c r="U61" i="16"/>
  <c r="S61" i="16"/>
  <c r="R61" i="16"/>
  <c r="H61" i="16"/>
  <c r="G61" i="16"/>
  <c r="F61" i="16"/>
  <c r="U38" i="16"/>
  <c r="S38" i="16"/>
  <c r="R38" i="16"/>
  <c r="U12" i="16"/>
  <c r="S12" i="16"/>
  <c r="R12" i="16"/>
  <c r="V202" i="16" l="1"/>
  <c r="V46" i="16"/>
  <c r="W46" i="16" s="1"/>
  <c r="S72" i="16"/>
  <c r="V20" i="16"/>
  <c r="R72" i="16"/>
  <c r="U72" i="16"/>
  <c r="V124" i="16"/>
  <c r="W124" i="16" s="1"/>
  <c r="V98" i="16"/>
  <c r="W18" i="16"/>
  <c r="W40" i="16"/>
  <c r="W14" i="16"/>
  <c r="U52" i="16"/>
  <c r="R208" i="16"/>
  <c r="V180" i="16"/>
  <c r="S208" i="16"/>
  <c r="U208" i="16"/>
  <c r="S76" i="16"/>
  <c r="R52" i="16"/>
  <c r="R76" i="16"/>
  <c r="V128" i="16"/>
  <c r="W128" i="16" s="1"/>
  <c r="T129" i="16"/>
  <c r="T130" i="16"/>
  <c r="V102" i="16"/>
  <c r="T103" i="16"/>
  <c r="T104" i="16"/>
  <c r="T51" i="16"/>
  <c r="U76" i="16"/>
  <c r="T25" i="16"/>
  <c r="W101" i="16"/>
  <c r="W49" i="16"/>
  <c r="V50" i="16"/>
  <c r="W50" i="16" s="1"/>
  <c r="S52" i="16"/>
  <c r="V24" i="16"/>
  <c r="W24" i="16" s="1"/>
  <c r="R26" i="16"/>
  <c r="S26" i="16"/>
  <c r="U26" i="16"/>
  <c r="W180" i="16"/>
  <c r="W177" i="16"/>
  <c r="W97" i="16"/>
  <c r="W45" i="16"/>
  <c r="W122" i="16"/>
  <c r="W96" i="16"/>
  <c r="R68" i="16"/>
  <c r="V172" i="16"/>
  <c r="V198" i="16"/>
  <c r="S68" i="16"/>
  <c r="U68" i="16"/>
  <c r="V120" i="16"/>
  <c r="W171" i="16"/>
  <c r="V94" i="16"/>
  <c r="V42" i="16"/>
  <c r="V16" i="16"/>
  <c r="W170" i="16"/>
  <c r="W118" i="16"/>
  <c r="W92" i="16"/>
  <c r="W126" i="16"/>
  <c r="W100" i="16"/>
  <c r="W22" i="16"/>
  <c r="W125" i="16"/>
  <c r="W43" i="16"/>
  <c r="W173" i="16"/>
  <c r="W20" i="16"/>
  <c r="W169" i="16"/>
  <c r="T69" i="16"/>
  <c r="T74" i="16"/>
  <c r="W21" i="16"/>
  <c r="W39" i="16"/>
  <c r="U64" i="16"/>
  <c r="W47" i="16"/>
  <c r="W17" i="16"/>
  <c r="T66" i="16"/>
  <c r="T71" i="16"/>
  <c r="W87" i="16"/>
  <c r="V90" i="16"/>
  <c r="W121" i="16"/>
  <c r="W117" i="16"/>
  <c r="W13" i="16"/>
  <c r="T149" i="16"/>
  <c r="S64" i="16"/>
  <c r="T62" i="16"/>
  <c r="V62" i="16" s="1"/>
  <c r="W62" i="16" s="1"/>
  <c r="T194" i="16"/>
  <c r="T152" i="16"/>
  <c r="T75" i="16"/>
  <c r="T61" i="16"/>
  <c r="V61" i="16" s="1"/>
  <c r="T63" i="16"/>
  <c r="V63" i="16" s="1"/>
  <c r="W63" i="16" s="1"/>
  <c r="T70" i="16"/>
  <c r="V144" i="16"/>
  <c r="I16" i="16"/>
  <c r="T38" i="16"/>
  <c r="I62" i="16"/>
  <c r="T153" i="16"/>
  <c r="W95" i="16"/>
  <c r="T12" i="16"/>
  <c r="I20" i="16"/>
  <c r="V65" i="16"/>
  <c r="T67" i="16"/>
  <c r="V67" i="16" s="1"/>
  <c r="T141" i="16"/>
  <c r="W91" i="16"/>
  <c r="W123" i="16"/>
  <c r="W127" i="16"/>
  <c r="I61" i="16"/>
  <c r="W119" i="16"/>
  <c r="W99" i="16"/>
  <c r="T148" i="16"/>
  <c r="R64" i="16"/>
  <c r="T140" i="16"/>
  <c r="T151" i="16"/>
  <c r="T73" i="16"/>
  <c r="T139" i="16"/>
  <c r="T150" i="16" l="1"/>
  <c r="T72" i="16"/>
  <c r="V70" i="16"/>
  <c r="U77" i="16"/>
  <c r="T208" i="16"/>
  <c r="V207" i="16"/>
  <c r="V181" i="16"/>
  <c r="W181" i="16" s="1"/>
  <c r="V182" i="16"/>
  <c r="W182" i="16" s="1"/>
  <c r="V129" i="16"/>
  <c r="W129" i="16" s="1"/>
  <c r="V130" i="16"/>
  <c r="W130" i="16" s="1"/>
  <c r="T154" i="16"/>
  <c r="V103" i="16"/>
  <c r="W103" i="16" s="1"/>
  <c r="V104" i="16"/>
  <c r="W104" i="16" s="1"/>
  <c r="R77" i="16"/>
  <c r="S77" i="16"/>
  <c r="V51" i="16"/>
  <c r="V25" i="16"/>
  <c r="U78" i="16"/>
  <c r="V75" i="16"/>
  <c r="T76" i="16"/>
  <c r="S78" i="16"/>
  <c r="T52" i="16"/>
  <c r="R78" i="16"/>
  <c r="T26" i="16"/>
  <c r="W98" i="16"/>
  <c r="W102" i="16"/>
  <c r="V149" i="16"/>
  <c r="V71" i="16"/>
  <c r="W172" i="16"/>
  <c r="W208" i="16"/>
  <c r="T68" i="16"/>
  <c r="W120" i="16"/>
  <c r="W42" i="16"/>
  <c r="W144" i="16"/>
  <c r="W176" i="16"/>
  <c r="V153" i="16"/>
  <c r="V152" i="16"/>
  <c r="W152" i="16" s="1"/>
  <c r="V74" i="16"/>
  <c r="V69" i="16"/>
  <c r="W94" i="16"/>
  <c r="V38" i="16"/>
  <c r="V145" i="16"/>
  <c r="W145" i="16" s="1"/>
  <c r="V12" i="16"/>
  <c r="V64" i="16"/>
  <c r="W16" i="16"/>
  <c r="V66" i="16"/>
  <c r="T142" i="16"/>
  <c r="T156" i="16" s="1"/>
  <c r="I12" i="16"/>
  <c r="V194" i="16"/>
  <c r="T64" i="16"/>
  <c r="V140" i="16"/>
  <c r="W140" i="16" s="1"/>
  <c r="V148" i="16"/>
  <c r="I26" i="16"/>
  <c r="V141" i="16"/>
  <c r="W141" i="16" s="1"/>
  <c r="W67" i="16"/>
  <c r="V139" i="16"/>
  <c r="V151" i="16"/>
  <c r="W65" i="16"/>
  <c r="W61" i="16"/>
  <c r="V73" i="16"/>
  <c r="V143" i="16"/>
  <c r="V147" i="16"/>
  <c r="W51" i="16" l="1"/>
  <c r="V72" i="16"/>
  <c r="W72" i="16" s="1"/>
  <c r="V150" i="16"/>
  <c r="W150" i="16" s="1"/>
  <c r="W70" i="16"/>
  <c r="V68" i="16"/>
  <c r="V208" i="16"/>
  <c r="T155" i="16"/>
  <c r="V154" i="16"/>
  <c r="W154" i="16" s="1"/>
  <c r="T77" i="16"/>
  <c r="W153" i="16"/>
  <c r="W75" i="16"/>
  <c r="V76" i="16"/>
  <c r="W76" i="16" s="1"/>
  <c r="V52" i="16"/>
  <c r="T78" i="16"/>
  <c r="V26" i="16"/>
  <c r="W149" i="16"/>
  <c r="W71" i="16"/>
  <c r="W148" i="16"/>
  <c r="V146" i="16"/>
  <c r="W66" i="16"/>
  <c r="W74" i="16"/>
  <c r="W69" i="16"/>
  <c r="W139" i="16"/>
  <c r="V142" i="16"/>
  <c r="W116" i="16"/>
  <c r="W194" i="16"/>
  <c r="W168" i="16"/>
  <c r="W90" i="16"/>
  <c r="W38" i="16"/>
  <c r="W12" i="16"/>
  <c r="W151" i="16"/>
  <c r="W143" i="16"/>
  <c r="W73" i="16"/>
  <c r="W64" i="16"/>
  <c r="W147" i="16"/>
  <c r="W68" i="16" l="1"/>
  <c r="V156" i="16"/>
  <c r="W156" i="16" s="1"/>
  <c r="V155" i="16"/>
  <c r="W155" i="16" s="1"/>
  <c r="V77" i="16"/>
  <c r="V78" i="16"/>
  <c r="W52" i="16"/>
  <c r="W25" i="16"/>
  <c r="W146" i="16"/>
  <c r="W26" i="16"/>
  <c r="W142" i="16"/>
  <c r="U231" i="13"/>
  <c r="S231" i="13"/>
  <c r="R231" i="13"/>
  <c r="U230" i="13"/>
  <c r="S230" i="13"/>
  <c r="R230" i="13"/>
  <c r="U229" i="13"/>
  <c r="S229" i="13"/>
  <c r="R229" i="13"/>
  <c r="U227" i="13"/>
  <c r="S227" i="13"/>
  <c r="R227" i="13"/>
  <c r="U226" i="13"/>
  <c r="S226" i="13"/>
  <c r="R226" i="13"/>
  <c r="U225" i="13"/>
  <c r="S225" i="13"/>
  <c r="R225" i="13"/>
  <c r="U223" i="13"/>
  <c r="S223" i="13"/>
  <c r="R223" i="13"/>
  <c r="U222" i="13"/>
  <c r="S222" i="13"/>
  <c r="R222" i="13"/>
  <c r="U221" i="13"/>
  <c r="S221" i="13"/>
  <c r="R221" i="13"/>
  <c r="U219" i="13"/>
  <c r="S219" i="13"/>
  <c r="R219" i="13"/>
  <c r="U218" i="13"/>
  <c r="S218" i="13"/>
  <c r="R218" i="13"/>
  <c r="U217" i="13"/>
  <c r="S217" i="13"/>
  <c r="R217" i="13"/>
  <c r="V205" i="13"/>
  <c r="U194" i="13"/>
  <c r="S194" i="13"/>
  <c r="R194" i="13"/>
  <c r="V193" i="13"/>
  <c r="V192" i="13"/>
  <c r="V179" i="13"/>
  <c r="W179" i="13"/>
  <c r="W175" i="13"/>
  <c r="V170" i="13"/>
  <c r="V167" i="13"/>
  <c r="W167" i="13"/>
  <c r="V166" i="13"/>
  <c r="V165" i="13"/>
  <c r="T127" i="13"/>
  <c r="T126" i="13"/>
  <c r="T125" i="13"/>
  <c r="T123" i="13"/>
  <c r="T122" i="13"/>
  <c r="T121" i="13"/>
  <c r="T119" i="13"/>
  <c r="T118" i="13"/>
  <c r="T117" i="13"/>
  <c r="T101" i="13"/>
  <c r="T100" i="13"/>
  <c r="A98" i="13"/>
  <c r="T97" i="13"/>
  <c r="T96" i="13"/>
  <c r="T95" i="13"/>
  <c r="U75" i="13"/>
  <c r="S75" i="13"/>
  <c r="R75" i="13"/>
  <c r="U74" i="13"/>
  <c r="S74" i="13"/>
  <c r="R74" i="13"/>
  <c r="U73" i="13"/>
  <c r="S73" i="13"/>
  <c r="R73" i="13"/>
  <c r="U71" i="13"/>
  <c r="S71" i="13"/>
  <c r="R71" i="13"/>
  <c r="U70" i="13"/>
  <c r="S70" i="13"/>
  <c r="R70" i="13"/>
  <c r="U69" i="13"/>
  <c r="S69" i="13"/>
  <c r="R69" i="13"/>
  <c r="U67" i="13"/>
  <c r="S67" i="13"/>
  <c r="R67" i="13"/>
  <c r="U66" i="13"/>
  <c r="S66" i="13"/>
  <c r="R66" i="13"/>
  <c r="U65" i="13"/>
  <c r="S65" i="13"/>
  <c r="R65" i="13"/>
  <c r="U63" i="13"/>
  <c r="U62" i="13"/>
  <c r="U61" i="13"/>
  <c r="G61" i="13"/>
  <c r="F61" i="13"/>
  <c r="T49" i="13"/>
  <c r="V49" i="13" s="1"/>
  <c r="A49" i="13"/>
  <c r="T48" i="13"/>
  <c r="A48" i="13"/>
  <c r="T47" i="13"/>
  <c r="A47" i="13"/>
  <c r="T45" i="13"/>
  <c r="A45" i="13"/>
  <c r="T44" i="13"/>
  <c r="A44" i="13"/>
  <c r="T43" i="13"/>
  <c r="A43" i="13"/>
  <c r="T41" i="13"/>
  <c r="V41" i="13" s="1"/>
  <c r="A41" i="13"/>
  <c r="T40" i="13"/>
  <c r="A40" i="13"/>
  <c r="T39" i="13"/>
  <c r="A39" i="13"/>
  <c r="U38" i="13"/>
  <c r="S38" i="13"/>
  <c r="R38" i="13"/>
  <c r="V37" i="13"/>
  <c r="H37" i="13"/>
  <c r="H63" i="13" s="1"/>
  <c r="A37" i="13"/>
  <c r="V36" i="13"/>
  <c r="H36" i="13"/>
  <c r="H62" i="13" s="1"/>
  <c r="A36" i="13"/>
  <c r="V35" i="13"/>
  <c r="H35" i="13"/>
  <c r="A35" i="13"/>
  <c r="T23" i="13"/>
  <c r="V23" i="13" s="1"/>
  <c r="T22" i="13"/>
  <c r="T21" i="13"/>
  <c r="A21" i="13"/>
  <c r="T19" i="13"/>
  <c r="A19" i="13"/>
  <c r="T18" i="13"/>
  <c r="V18" i="13" s="1"/>
  <c r="A18" i="13"/>
  <c r="T17" i="13"/>
  <c r="A17" i="13"/>
  <c r="T15" i="13"/>
  <c r="V15" i="13" s="1"/>
  <c r="A15" i="13"/>
  <c r="T14" i="13"/>
  <c r="A14" i="13"/>
  <c r="T13" i="13"/>
  <c r="A13" i="13"/>
  <c r="U12" i="13"/>
  <c r="S12" i="13"/>
  <c r="R12" i="13"/>
  <c r="V11" i="13"/>
  <c r="A11" i="13"/>
  <c r="A10" i="13"/>
  <c r="V9" i="13"/>
  <c r="H9" i="13"/>
  <c r="A9" i="13"/>
  <c r="W77" i="16" l="1"/>
  <c r="R72" i="13"/>
  <c r="T20" i="13"/>
  <c r="S72" i="13"/>
  <c r="R228" i="13"/>
  <c r="U72" i="13"/>
  <c r="T98" i="13"/>
  <c r="S228" i="13"/>
  <c r="T46" i="13"/>
  <c r="T124" i="13"/>
  <c r="U228" i="13"/>
  <c r="T128" i="13"/>
  <c r="R208" i="13"/>
  <c r="U52" i="13"/>
  <c r="S208" i="13"/>
  <c r="U208" i="13"/>
  <c r="U232" i="13"/>
  <c r="R232" i="13"/>
  <c r="S232" i="13"/>
  <c r="T102" i="13"/>
  <c r="W78" i="16"/>
  <c r="T50" i="13"/>
  <c r="R76" i="13"/>
  <c r="S76" i="13"/>
  <c r="R52" i="13"/>
  <c r="S52" i="13"/>
  <c r="U76" i="13"/>
  <c r="U26" i="13"/>
  <c r="R26" i="13"/>
  <c r="S26" i="13"/>
  <c r="T24" i="13"/>
  <c r="T120" i="13"/>
  <c r="S68" i="13"/>
  <c r="S224" i="13"/>
  <c r="T221" i="13"/>
  <c r="R224" i="13"/>
  <c r="T223" i="13"/>
  <c r="T226" i="13"/>
  <c r="T229" i="13"/>
  <c r="T231" i="13"/>
  <c r="U224" i="13"/>
  <c r="T222" i="13"/>
  <c r="T227" i="13"/>
  <c r="T230" i="13"/>
  <c r="T225" i="13"/>
  <c r="U68" i="13"/>
  <c r="R68" i="13"/>
  <c r="V197" i="13"/>
  <c r="V171" i="13"/>
  <c r="T42" i="13"/>
  <c r="T16" i="13"/>
  <c r="V127" i="13"/>
  <c r="W127" i="13" s="1"/>
  <c r="V101" i="13"/>
  <c r="W101" i="13" s="1"/>
  <c r="V204" i="13"/>
  <c r="V178" i="13"/>
  <c r="V168" i="13"/>
  <c r="V173" i="13"/>
  <c r="V38" i="13"/>
  <c r="V118" i="13"/>
  <c r="V93" i="13"/>
  <c r="W93" i="13" s="1"/>
  <c r="V119" i="13"/>
  <c r="W119" i="13" s="1"/>
  <c r="V195" i="13"/>
  <c r="V39" i="13"/>
  <c r="V90" i="13"/>
  <c r="V92" i="13"/>
  <c r="V117" i="13"/>
  <c r="V91" i="13"/>
  <c r="V13" i="13"/>
  <c r="V126" i="13"/>
  <c r="V48" i="13"/>
  <c r="V22" i="13"/>
  <c r="V125" i="13"/>
  <c r="V99" i="13"/>
  <c r="V21" i="13"/>
  <c r="U220" i="13"/>
  <c r="V201" i="13"/>
  <c r="V175" i="13"/>
  <c r="V123" i="13"/>
  <c r="V97" i="13"/>
  <c r="V45" i="13"/>
  <c r="V19" i="13"/>
  <c r="W19" i="13" s="1"/>
  <c r="V200" i="13"/>
  <c r="V174" i="13"/>
  <c r="V122" i="13"/>
  <c r="V96" i="13"/>
  <c r="V44" i="13"/>
  <c r="R64" i="13"/>
  <c r="T71" i="13"/>
  <c r="A67" i="13"/>
  <c r="W197" i="13"/>
  <c r="H61" i="13"/>
  <c r="W170" i="13"/>
  <c r="V17" i="13"/>
  <c r="V20" i="13" s="1"/>
  <c r="I37" i="13"/>
  <c r="T141" i="13"/>
  <c r="V141" i="13" s="1"/>
  <c r="A16" i="13"/>
  <c r="A61" i="13"/>
  <c r="A73" i="13"/>
  <c r="W35" i="13"/>
  <c r="T75" i="13"/>
  <c r="V75" i="13" s="1"/>
  <c r="W165" i="13"/>
  <c r="T73" i="13"/>
  <c r="A63" i="13"/>
  <c r="A74" i="13"/>
  <c r="W178" i="13"/>
  <c r="V14" i="13"/>
  <c r="I35" i="13"/>
  <c r="A62" i="13"/>
  <c r="A69" i="13"/>
  <c r="A71" i="13"/>
  <c r="W88" i="13"/>
  <c r="T74" i="13"/>
  <c r="T140" i="13"/>
  <c r="V140" i="13" s="1"/>
  <c r="S220" i="13"/>
  <c r="I9" i="13"/>
  <c r="W41" i="13"/>
  <c r="S64" i="13"/>
  <c r="T63" i="13"/>
  <c r="V63" i="13" s="1"/>
  <c r="A66" i="13"/>
  <c r="A70" i="13"/>
  <c r="T70" i="13"/>
  <c r="A75" i="13"/>
  <c r="V169" i="13"/>
  <c r="T12" i="13"/>
  <c r="W11" i="13"/>
  <c r="A20" i="13"/>
  <c r="W23" i="13"/>
  <c r="U64" i="13"/>
  <c r="T62" i="13"/>
  <c r="V62" i="13" s="1"/>
  <c r="T66" i="13"/>
  <c r="T67" i="13"/>
  <c r="V67" i="13" s="1"/>
  <c r="T139" i="13"/>
  <c r="A12" i="13"/>
  <c r="I14" i="13"/>
  <c r="W204" i="13"/>
  <c r="W9" i="13"/>
  <c r="W15" i="13"/>
  <c r="I10" i="13"/>
  <c r="I15" i="13"/>
  <c r="W36" i="13"/>
  <c r="I13" i="13"/>
  <c r="W37" i="13"/>
  <c r="W49" i="13"/>
  <c r="I22" i="13"/>
  <c r="V47" i="13"/>
  <c r="V10" i="13"/>
  <c r="V12" i="13" s="1"/>
  <c r="I36" i="13"/>
  <c r="T61" i="13"/>
  <c r="A65" i="13"/>
  <c r="T65" i="13"/>
  <c r="W89" i="13"/>
  <c r="I19" i="13"/>
  <c r="V40" i="13"/>
  <c r="I11" i="13"/>
  <c r="I17" i="13"/>
  <c r="I18" i="13"/>
  <c r="I21" i="13"/>
  <c r="I23" i="13"/>
  <c r="A38" i="13"/>
  <c r="T38" i="13"/>
  <c r="W87" i="13"/>
  <c r="V43" i="13"/>
  <c r="T69" i="13"/>
  <c r="V100" i="13"/>
  <c r="V116" i="13"/>
  <c r="V121" i="13"/>
  <c r="T148" i="13"/>
  <c r="T152" i="13"/>
  <c r="V95" i="13"/>
  <c r="T151" i="13"/>
  <c r="W177" i="13"/>
  <c r="T218" i="13"/>
  <c r="W166" i="13"/>
  <c r="W171" i="13"/>
  <c r="R220" i="13"/>
  <c r="T149" i="13"/>
  <c r="T153" i="13"/>
  <c r="W192" i="13"/>
  <c r="V199" i="13"/>
  <c r="V203" i="13"/>
  <c r="T217" i="13"/>
  <c r="V177" i="13"/>
  <c r="T194" i="13"/>
  <c r="V191" i="13"/>
  <c r="V194" i="13" s="1"/>
  <c r="W193" i="13"/>
  <c r="V196" i="13"/>
  <c r="W205" i="13"/>
  <c r="T219" i="13"/>
  <c r="V219" i="13" s="1"/>
  <c r="F17" i="20"/>
  <c r="F17" i="19" s="1"/>
  <c r="G17" i="20"/>
  <c r="G17" i="19" s="1"/>
  <c r="H17" i="19" l="1"/>
  <c r="I17" i="19" s="1"/>
  <c r="V98" i="13"/>
  <c r="V176" i="13"/>
  <c r="V124" i="13"/>
  <c r="W124" i="13" s="1"/>
  <c r="V46" i="13"/>
  <c r="W46" i="13" s="1"/>
  <c r="T228" i="13"/>
  <c r="V202" i="13"/>
  <c r="T150" i="13"/>
  <c r="T72" i="13"/>
  <c r="W18" i="13"/>
  <c r="R233" i="13"/>
  <c r="T154" i="13"/>
  <c r="S233" i="13"/>
  <c r="V206" i="13"/>
  <c r="U77" i="13"/>
  <c r="T208" i="13"/>
  <c r="S234" i="13"/>
  <c r="R234" i="13"/>
  <c r="V180" i="13"/>
  <c r="U233" i="13"/>
  <c r="U234" i="13"/>
  <c r="V128" i="13"/>
  <c r="W128" i="13" s="1"/>
  <c r="T129" i="13"/>
  <c r="T130" i="13"/>
  <c r="V102" i="13"/>
  <c r="W102" i="13" s="1"/>
  <c r="T103" i="13"/>
  <c r="T104" i="13"/>
  <c r="T51" i="13"/>
  <c r="R77" i="13"/>
  <c r="T25" i="13"/>
  <c r="S77" i="13"/>
  <c r="V231" i="13"/>
  <c r="T232" i="13"/>
  <c r="U78" i="13"/>
  <c r="T76" i="13"/>
  <c r="R78" i="13"/>
  <c r="S78" i="13"/>
  <c r="T52" i="13"/>
  <c r="V50" i="13"/>
  <c r="V24" i="13"/>
  <c r="T26" i="13"/>
  <c r="W123" i="13"/>
  <c r="W200" i="13"/>
  <c r="W174" i="13"/>
  <c r="W96" i="13"/>
  <c r="T224" i="13"/>
  <c r="V120" i="13"/>
  <c r="T68" i="13"/>
  <c r="V198" i="13"/>
  <c r="V172" i="13"/>
  <c r="V94" i="13"/>
  <c r="V16" i="13"/>
  <c r="V42" i="13"/>
  <c r="W118" i="13"/>
  <c r="W92" i="13"/>
  <c r="W40" i="13"/>
  <c r="V66" i="13"/>
  <c r="W14" i="13"/>
  <c r="V153" i="13"/>
  <c r="W153" i="13" s="1"/>
  <c r="V230" i="13"/>
  <c r="W126" i="13"/>
  <c r="W48" i="13"/>
  <c r="W22" i="13"/>
  <c r="V225" i="13"/>
  <c r="V218" i="13"/>
  <c r="V145" i="13"/>
  <c r="W145" i="13" s="1"/>
  <c r="V223" i="13"/>
  <c r="W39" i="13"/>
  <c r="W196" i="13"/>
  <c r="V222" i="13"/>
  <c r="V144" i="13"/>
  <c r="W91" i="13"/>
  <c r="H17" i="20"/>
  <c r="F69" i="20"/>
  <c r="W21" i="13"/>
  <c r="V139" i="13"/>
  <c r="V142" i="13" s="1"/>
  <c r="T142" i="13"/>
  <c r="G69" i="20"/>
  <c r="V143" i="13"/>
  <c r="V229" i="13"/>
  <c r="V152" i="13"/>
  <c r="V74" i="13"/>
  <c r="W125" i="13"/>
  <c r="W230" i="13"/>
  <c r="W173" i="13"/>
  <c r="V73" i="13"/>
  <c r="I63" i="13"/>
  <c r="W45" i="13"/>
  <c r="W223" i="13"/>
  <c r="W97" i="13"/>
  <c r="W201" i="13"/>
  <c r="V227" i="13"/>
  <c r="V149" i="13"/>
  <c r="V71" i="13"/>
  <c r="V226" i="13"/>
  <c r="W122" i="13"/>
  <c r="V148" i="13"/>
  <c r="W44" i="13"/>
  <c r="V70" i="13"/>
  <c r="W75" i="13"/>
  <c r="W141" i="13"/>
  <c r="W13" i="13"/>
  <c r="W67" i="13"/>
  <c r="I16" i="13"/>
  <c r="W62" i="13"/>
  <c r="W219" i="13"/>
  <c r="W140" i="13"/>
  <c r="V147" i="13"/>
  <c r="I62" i="13"/>
  <c r="W231" i="13"/>
  <c r="W169" i="13"/>
  <c r="A64" i="13"/>
  <c r="W218" i="13"/>
  <c r="I20" i="13"/>
  <c r="W199" i="13"/>
  <c r="W63" i="13"/>
  <c r="W194" i="13"/>
  <c r="W195" i="13"/>
  <c r="V151" i="13"/>
  <c r="W203" i="13"/>
  <c r="W90" i="13"/>
  <c r="W12" i="13"/>
  <c r="W117" i="13"/>
  <c r="W99" i="13"/>
  <c r="W47" i="13"/>
  <c r="W191" i="13"/>
  <c r="W116" i="13"/>
  <c r="W100" i="13"/>
  <c r="W95" i="13"/>
  <c r="W43" i="13"/>
  <c r="W17" i="13"/>
  <c r="W10" i="13"/>
  <c r="V221" i="13"/>
  <c r="T220" i="13"/>
  <c r="V217" i="13"/>
  <c r="V69" i="13"/>
  <c r="W121" i="13"/>
  <c r="I61" i="13"/>
  <c r="I12" i="13"/>
  <c r="V65" i="13"/>
  <c r="V61" i="13"/>
  <c r="V64" i="13" s="1"/>
  <c r="T64" i="13"/>
  <c r="V72" i="13" l="1"/>
  <c r="W72" i="13" s="1"/>
  <c r="V150" i="13"/>
  <c r="V228" i="13"/>
  <c r="T155" i="13"/>
  <c r="V207" i="13"/>
  <c r="V208" i="13"/>
  <c r="V181" i="13"/>
  <c r="V232" i="13"/>
  <c r="V182" i="13"/>
  <c r="T156" i="13"/>
  <c r="V129" i="13"/>
  <c r="W129" i="13" s="1"/>
  <c r="V130" i="13"/>
  <c r="W130" i="13" s="1"/>
  <c r="V154" i="13"/>
  <c r="W154" i="13" s="1"/>
  <c r="V103" i="13"/>
  <c r="W103" i="13" s="1"/>
  <c r="V104" i="13"/>
  <c r="W104" i="13" s="1"/>
  <c r="V51" i="13"/>
  <c r="V25" i="13"/>
  <c r="T77" i="13"/>
  <c r="T233" i="13"/>
  <c r="T234" i="13"/>
  <c r="T78" i="13"/>
  <c r="V76" i="13"/>
  <c r="V52" i="13"/>
  <c r="W50" i="13"/>
  <c r="W24" i="13"/>
  <c r="V26" i="13"/>
  <c r="W148" i="13"/>
  <c r="W120" i="13"/>
  <c r="V224" i="13"/>
  <c r="V68" i="13"/>
  <c r="V146" i="13"/>
  <c r="W42" i="13"/>
  <c r="W144" i="13"/>
  <c r="W66" i="13"/>
  <c r="W152" i="13"/>
  <c r="W74" i="13"/>
  <c r="W226" i="13"/>
  <c r="V220" i="13"/>
  <c r="W222" i="13"/>
  <c r="W94" i="13"/>
  <c r="W143" i="13"/>
  <c r="W139" i="13"/>
  <c r="H69" i="20"/>
  <c r="W229" i="13"/>
  <c r="W73" i="13"/>
  <c r="W147" i="13"/>
  <c r="W182" i="13"/>
  <c r="I26" i="13"/>
  <c r="W149" i="13"/>
  <c r="W168" i="13"/>
  <c r="W225" i="13"/>
  <c r="W227" i="13"/>
  <c r="W71" i="13"/>
  <c r="W176" i="13"/>
  <c r="W20" i="13"/>
  <c r="W98" i="13"/>
  <c r="W38" i="13"/>
  <c r="W70" i="13"/>
  <c r="W16" i="13"/>
  <c r="W61" i="13"/>
  <c r="W64" i="13"/>
  <c r="W217" i="13"/>
  <c r="W65" i="13"/>
  <c r="W221" i="13"/>
  <c r="W151" i="13"/>
  <c r="W142" i="13"/>
  <c r="W69" i="13"/>
  <c r="U223" i="1"/>
  <c r="S223" i="1"/>
  <c r="R223" i="1"/>
  <c r="U223" i="14"/>
  <c r="S223" i="14"/>
  <c r="R223" i="14"/>
  <c r="U223" i="15"/>
  <c r="S223" i="15"/>
  <c r="R223" i="15"/>
  <c r="U223" i="17"/>
  <c r="S223" i="17"/>
  <c r="R223" i="17"/>
  <c r="U67" i="1"/>
  <c r="S67" i="1"/>
  <c r="R67" i="1"/>
  <c r="U67" i="14"/>
  <c r="R67" i="14"/>
  <c r="U67" i="15"/>
  <c r="S67" i="15"/>
  <c r="R67" i="15"/>
  <c r="U67" i="17"/>
  <c r="S67" i="17"/>
  <c r="R67" i="17"/>
  <c r="W197" i="1"/>
  <c r="U197" i="20"/>
  <c r="S197" i="20"/>
  <c r="R197" i="20"/>
  <c r="W171" i="14"/>
  <c r="U171" i="20"/>
  <c r="S171" i="20"/>
  <c r="R171" i="20"/>
  <c r="T119" i="1"/>
  <c r="W119" i="1"/>
  <c r="T119" i="14"/>
  <c r="T119" i="15"/>
  <c r="T119" i="17"/>
  <c r="U119" i="20"/>
  <c r="U119" i="19" s="1"/>
  <c r="S119" i="20"/>
  <c r="S119" i="19" s="1"/>
  <c r="R119" i="20"/>
  <c r="R119" i="19" s="1"/>
  <c r="U93" i="20"/>
  <c r="S93" i="20"/>
  <c r="R93" i="20"/>
  <c r="T41" i="1"/>
  <c r="V41" i="1" s="1"/>
  <c r="A41" i="1"/>
  <c r="T41" i="14"/>
  <c r="V41" i="14" s="1"/>
  <c r="A41" i="14"/>
  <c r="T41" i="15"/>
  <c r="V41" i="15" s="1"/>
  <c r="A41" i="15"/>
  <c r="T41" i="17"/>
  <c r="V41" i="17" s="1"/>
  <c r="A41" i="17"/>
  <c r="U41" i="19"/>
  <c r="U41" i="20"/>
  <c r="S41" i="20"/>
  <c r="S41" i="19" s="1"/>
  <c r="R41" i="20"/>
  <c r="T15" i="1"/>
  <c r="V15" i="1" s="1"/>
  <c r="A15" i="1"/>
  <c r="T15" i="14"/>
  <c r="V15" i="14" s="1"/>
  <c r="A15" i="14"/>
  <c r="T15" i="15"/>
  <c r="V15" i="15" s="1"/>
  <c r="A15" i="15"/>
  <c r="T15" i="17"/>
  <c r="V15" i="17" s="1"/>
  <c r="A15" i="17"/>
  <c r="U15" i="19"/>
  <c r="U15" i="20"/>
  <c r="S15" i="20"/>
  <c r="R15" i="20"/>
  <c r="G15" i="20"/>
  <c r="G15" i="19" s="1"/>
  <c r="F15" i="20"/>
  <c r="F15" i="19" s="1"/>
  <c r="H15" i="19" s="1"/>
  <c r="I15" i="19" s="1"/>
  <c r="W51" i="13" l="1"/>
  <c r="W150" i="13"/>
  <c r="V234" i="13"/>
  <c r="V233" i="13"/>
  <c r="V155" i="13"/>
  <c r="W155" i="13" s="1"/>
  <c r="V156" i="13"/>
  <c r="W156" i="13" s="1"/>
  <c r="V77" i="13"/>
  <c r="W52" i="13"/>
  <c r="V78" i="13"/>
  <c r="W76" i="13"/>
  <c r="T223" i="15"/>
  <c r="T223" i="1"/>
  <c r="T197" i="20"/>
  <c r="T223" i="17"/>
  <c r="T223" i="14"/>
  <c r="T93" i="20"/>
  <c r="T171" i="20"/>
  <c r="W146" i="13"/>
  <c r="W25" i="13"/>
  <c r="W68" i="13"/>
  <c r="V171" i="17"/>
  <c r="U197" i="19"/>
  <c r="S197" i="19"/>
  <c r="V197" i="1"/>
  <c r="R197" i="19"/>
  <c r="V171" i="1"/>
  <c r="V197" i="15"/>
  <c r="V171" i="15"/>
  <c r="W26" i="13"/>
  <c r="I69" i="20"/>
  <c r="V197" i="14"/>
  <c r="R171" i="19"/>
  <c r="S171" i="19"/>
  <c r="U171" i="19"/>
  <c r="R93" i="19"/>
  <c r="U93" i="19"/>
  <c r="U145" i="19" s="1"/>
  <c r="S93" i="19"/>
  <c r="S145" i="19" s="1"/>
  <c r="R15" i="19"/>
  <c r="S15" i="19"/>
  <c r="V119" i="17"/>
  <c r="V93" i="17"/>
  <c r="F67" i="20"/>
  <c r="H15" i="20"/>
  <c r="G67" i="20"/>
  <c r="W208" i="13"/>
  <c r="V119" i="15"/>
  <c r="V93" i="14"/>
  <c r="W220" i="13"/>
  <c r="T67" i="17"/>
  <c r="V67" i="17" s="1"/>
  <c r="T67" i="14"/>
  <c r="V67" i="14" s="1"/>
  <c r="T67" i="1"/>
  <c r="V67" i="1" s="1"/>
  <c r="T67" i="15"/>
  <c r="V67" i="15" s="1"/>
  <c r="R67" i="20"/>
  <c r="V197" i="17"/>
  <c r="U67" i="19"/>
  <c r="W197" i="14"/>
  <c r="V171" i="14"/>
  <c r="S223" i="20"/>
  <c r="R223" i="20"/>
  <c r="U223" i="20"/>
  <c r="U145" i="20"/>
  <c r="R145" i="20"/>
  <c r="S145" i="20"/>
  <c r="U67" i="20"/>
  <c r="S67" i="20"/>
  <c r="A16" i="17"/>
  <c r="W197" i="15"/>
  <c r="W171" i="1"/>
  <c r="W171" i="17"/>
  <c r="W171" i="15"/>
  <c r="V119" i="14"/>
  <c r="A15" i="20"/>
  <c r="V93" i="15"/>
  <c r="W93" i="15" s="1"/>
  <c r="T119" i="20"/>
  <c r="T119" i="19"/>
  <c r="V119" i="1"/>
  <c r="A16" i="15"/>
  <c r="W41" i="1"/>
  <c r="V93" i="1"/>
  <c r="W93" i="17"/>
  <c r="I15" i="15"/>
  <c r="A67" i="1"/>
  <c r="W15" i="17"/>
  <c r="A67" i="17"/>
  <c r="A67" i="15"/>
  <c r="A67" i="14"/>
  <c r="A16" i="14"/>
  <c r="W41" i="14"/>
  <c r="W15" i="1"/>
  <c r="A16" i="1"/>
  <c r="T41" i="20"/>
  <c r="W41" i="17"/>
  <c r="W41" i="15"/>
  <c r="A41" i="20"/>
  <c r="R41" i="19"/>
  <c r="T15" i="20"/>
  <c r="W15" i="14"/>
  <c r="I15" i="17"/>
  <c r="W15" i="15"/>
  <c r="I15" i="14"/>
  <c r="I15" i="1"/>
  <c r="W77" i="13" l="1"/>
  <c r="W78" i="13"/>
  <c r="T197" i="19"/>
  <c r="T223" i="20"/>
  <c r="T171" i="19"/>
  <c r="R145" i="19"/>
  <c r="T145" i="19" s="1"/>
  <c r="T93" i="19"/>
  <c r="T145" i="20"/>
  <c r="U223" i="19"/>
  <c r="S223" i="19"/>
  <c r="R223" i="19"/>
  <c r="T15" i="19"/>
  <c r="V15" i="19" s="1"/>
  <c r="G67" i="19"/>
  <c r="V145" i="17"/>
  <c r="W145" i="17" s="1"/>
  <c r="V223" i="1"/>
  <c r="H67" i="20"/>
  <c r="F67" i="19"/>
  <c r="W119" i="15"/>
  <c r="W93" i="14"/>
  <c r="V145" i="14"/>
  <c r="W145" i="14" s="1"/>
  <c r="V145" i="15"/>
  <c r="V145" i="1"/>
  <c r="W145" i="1" s="1"/>
  <c r="W197" i="17"/>
  <c r="R67" i="19"/>
  <c r="A67" i="20"/>
  <c r="V223" i="17"/>
  <c r="W119" i="14"/>
  <c r="V197" i="20"/>
  <c r="V171" i="20"/>
  <c r="V93" i="20"/>
  <c r="V41" i="20"/>
  <c r="W41" i="20" s="1"/>
  <c r="S67" i="19"/>
  <c r="V15" i="20"/>
  <c r="T67" i="20"/>
  <c r="W67" i="17"/>
  <c r="V119" i="20"/>
  <c r="W119" i="20" s="1"/>
  <c r="W119" i="17"/>
  <c r="V119" i="19"/>
  <c r="W93" i="1"/>
  <c r="W67" i="14"/>
  <c r="W67" i="15"/>
  <c r="W67" i="1"/>
  <c r="A41" i="19"/>
  <c r="T41" i="19"/>
  <c r="A15" i="19"/>
  <c r="I15" i="20"/>
  <c r="U205" i="20"/>
  <c r="S205" i="20"/>
  <c r="R205" i="20"/>
  <c r="U204" i="20"/>
  <c r="S204" i="20"/>
  <c r="R204" i="20"/>
  <c r="U203" i="20"/>
  <c r="S203" i="20"/>
  <c r="R203" i="20"/>
  <c r="U201" i="20"/>
  <c r="S201" i="20"/>
  <c r="R201" i="20"/>
  <c r="U199" i="20"/>
  <c r="S199" i="20"/>
  <c r="R199" i="20"/>
  <c r="U196" i="20"/>
  <c r="S196" i="20"/>
  <c r="R196" i="20"/>
  <c r="U195" i="20"/>
  <c r="S195" i="20"/>
  <c r="R195" i="20"/>
  <c r="U193" i="20"/>
  <c r="S193" i="20"/>
  <c r="R193" i="20"/>
  <c r="U179" i="20"/>
  <c r="S179" i="20"/>
  <c r="R179" i="20"/>
  <c r="U178" i="20"/>
  <c r="S178" i="20"/>
  <c r="R178" i="20"/>
  <c r="U177" i="20"/>
  <c r="S177" i="20"/>
  <c r="R177" i="20"/>
  <c r="U175" i="20"/>
  <c r="S175" i="20"/>
  <c r="R175" i="20"/>
  <c r="U173" i="20"/>
  <c r="S173" i="20"/>
  <c r="R173" i="20"/>
  <c r="U170" i="20"/>
  <c r="S170" i="20"/>
  <c r="R170" i="20"/>
  <c r="U169" i="20"/>
  <c r="S169" i="20"/>
  <c r="R169" i="20"/>
  <c r="U167" i="20"/>
  <c r="S167" i="20"/>
  <c r="R167" i="20"/>
  <c r="S176" i="20" l="1"/>
  <c r="S202" i="20"/>
  <c r="R176" i="20"/>
  <c r="R202" i="20"/>
  <c r="U176" i="20"/>
  <c r="U202" i="20"/>
  <c r="R206" i="20"/>
  <c r="S206" i="20"/>
  <c r="U206" i="20"/>
  <c r="U180" i="20"/>
  <c r="R180" i="20"/>
  <c r="S180" i="20"/>
  <c r="S205" i="19"/>
  <c r="T170" i="20"/>
  <c r="T179" i="20"/>
  <c r="T177" i="20"/>
  <c r="T201" i="20"/>
  <c r="T204" i="20"/>
  <c r="T174" i="20"/>
  <c r="S198" i="20"/>
  <c r="T175" i="20"/>
  <c r="T178" i="20"/>
  <c r="T196" i="20"/>
  <c r="T200" i="20"/>
  <c r="T203" i="20"/>
  <c r="S172" i="20"/>
  <c r="R198" i="20"/>
  <c r="T195" i="20"/>
  <c r="R172" i="20"/>
  <c r="T169" i="20"/>
  <c r="R205" i="19"/>
  <c r="T205" i="20"/>
  <c r="T223" i="19"/>
  <c r="V223" i="19" s="1"/>
  <c r="T199" i="20"/>
  <c r="T173" i="20"/>
  <c r="U172" i="20"/>
  <c r="U198" i="20"/>
  <c r="V197" i="19"/>
  <c r="W197" i="20"/>
  <c r="V171" i="19"/>
  <c r="W171" i="19" s="1"/>
  <c r="V93" i="19"/>
  <c r="U199" i="19"/>
  <c r="S199" i="19"/>
  <c r="R199" i="19"/>
  <c r="W171" i="20"/>
  <c r="W93" i="20"/>
  <c r="A67" i="19"/>
  <c r="I67" i="20"/>
  <c r="H67" i="19"/>
  <c r="V145" i="19"/>
  <c r="U196" i="19"/>
  <c r="S196" i="19"/>
  <c r="R196" i="19"/>
  <c r="U205" i="19"/>
  <c r="W145" i="15"/>
  <c r="U204" i="19"/>
  <c r="S204" i="19"/>
  <c r="R204" i="19"/>
  <c r="U203" i="19"/>
  <c r="S203" i="19"/>
  <c r="U201" i="19"/>
  <c r="S201" i="19"/>
  <c r="R201" i="19"/>
  <c r="V223" i="20"/>
  <c r="V145" i="20"/>
  <c r="W145" i="20" s="1"/>
  <c r="V67" i="20"/>
  <c r="T67" i="19"/>
  <c r="T167" i="20"/>
  <c r="V167" i="20" s="1"/>
  <c r="V41" i="19"/>
  <c r="W15" i="19"/>
  <c r="W15" i="20"/>
  <c r="R203" i="19"/>
  <c r="T193" i="20"/>
  <c r="V193" i="20" s="1"/>
  <c r="U202" i="19" l="1"/>
  <c r="R202" i="19"/>
  <c r="T176" i="20"/>
  <c r="S202" i="19"/>
  <c r="T202" i="20"/>
  <c r="S207" i="20"/>
  <c r="T180" i="20"/>
  <c r="U206" i="19"/>
  <c r="U207" i="20"/>
  <c r="R207" i="20"/>
  <c r="R206" i="19"/>
  <c r="T206" i="20"/>
  <c r="S206" i="19"/>
  <c r="U181" i="20"/>
  <c r="U182" i="20"/>
  <c r="R181" i="20"/>
  <c r="R182" i="20"/>
  <c r="S181" i="20"/>
  <c r="S182" i="20"/>
  <c r="V205" i="20"/>
  <c r="T205" i="19"/>
  <c r="V179" i="20"/>
  <c r="T201" i="19"/>
  <c r="T198" i="20"/>
  <c r="T200" i="19"/>
  <c r="T196" i="19"/>
  <c r="T172" i="20"/>
  <c r="T203" i="19"/>
  <c r="T204" i="19"/>
  <c r="T199" i="19"/>
  <c r="V199" i="20"/>
  <c r="V173" i="20"/>
  <c r="I67" i="19"/>
  <c r="V204" i="20"/>
  <c r="V178" i="20"/>
  <c r="V203" i="20"/>
  <c r="V177" i="20"/>
  <c r="V201" i="20"/>
  <c r="V175" i="20"/>
  <c r="V200" i="20"/>
  <c r="V174" i="20"/>
  <c r="V195" i="20"/>
  <c r="V169" i="20"/>
  <c r="W145" i="19"/>
  <c r="W223" i="20"/>
  <c r="W67" i="20"/>
  <c r="V67" i="19"/>
  <c r="W197" i="19"/>
  <c r="V196" i="20"/>
  <c r="W119" i="19"/>
  <c r="V170" i="20"/>
  <c r="W93" i="19"/>
  <c r="W41" i="19"/>
  <c r="U231" i="17"/>
  <c r="S231" i="17"/>
  <c r="R231" i="17"/>
  <c r="U230" i="17"/>
  <c r="S230" i="17"/>
  <c r="R230" i="17"/>
  <c r="U229" i="17"/>
  <c r="S229" i="17"/>
  <c r="R229" i="17"/>
  <c r="U227" i="17"/>
  <c r="S227" i="17"/>
  <c r="R227" i="17"/>
  <c r="U226" i="17"/>
  <c r="S226" i="17"/>
  <c r="R226" i="17"/>
  <c r="U225" i="17"/>
  <c r="S225" i="17"/>
  <c r="R225" i="17"/>
  <c r="U222" i="17"/>
  <c r="S222" i="17"/>
  <c r="R222" i="17"/>
  <c r="U222" i="1"/>
  <c r="S222" i="1"/>
  <c r="R222" i="1"/>
  <c r="U222" i="14"/>
  <c r="S222" i="14"/>
  <c r="R222" i="14"/>
  <c r="U222" i="15"/>
  <c r="S222" i="15"/>
  <c r="R222" i="15"/>
  <c r="S228" i="17" l="1"/>
  <c r="V176" i="20"/>
  <c r="R228" i="17"/>
  <c r="U228" i="17"/>
  <c r="V202" i="20"/>
  <c r="T202" i="19"/>
  <c r="V180" i="20"/>
  <c r="U232" i="17"/>
  <c r="S232" i="17"/>
  <c r="V206" i="20"/>
  <c r="T206" i="19"/>
  <c r="T207" i="20"/>
  <c r="R232" i="17"/>
  <c r="T181" i="20"/>
  <c r="T182" i="20"/>
  <c r="V205" i="19"/>
  <c r="T222" i="14"/>
  <c r="T222" i="17"/>
  <c r="T226" i="17"/>
  <c r="T229" i="17"/>
  <c r="T231" i="17"/>
  <c r="V198" i="20"/>
  <c r="T222" i="15"/>
  <c r="T222" i="1"/>
  <c r="T227" i="17"/>
  <c r="T230" i="17"/>
  <c r="T225" i="17"/>
  <c r="V172" i="20"/>
  <c r="V204" i="19"/>
  <c r="V199" i="19"/>
  <c r="W67" i="19"/>
  <c r="V196" i="19"/>
  <c r="V203" i="19"/>
  <c r="V201" i="19"/>
  <c r="V200" i="19"/>
  <c r="V196" i="17"/>
  <c r="V202" i="19" l="1"/>
  <c r="T228" i="17"/>
  <c r="V206" i="19"/>
  <c r="V207" i="20"/>
  <c r="T232" i="17"/>
  <c r="V181" i="20"/>
  <c r="V182" i="20"/>
  <c r="V225" i="17"/>
  <c r="V222" i="1"/>
  <c r="V231" i="17"/>
  <c r="V230" i="17"/>
  <c r="V229" i="17"/>
  <c r="V227" i="17"/>
  <c r="V226" i="17"/>
  <c r="V222" i="14"/>
  <c r="W222" i="1"/>
  <c r="V222" i="15"/>
  <c r="V222" i="17"/>
  <c r="V228" i="17" l="1"/>
  <c r="V232" i="17"/>
  <c r="W222" i="17"/>
  <c r="W222" i="15"/>
  <c r="W222" i="14"/>
  <c r="R66" i="17" l="1"/>
  <c r="V193" i="14" l="1"/>
  <c r="V191" i="14"/>
  <c r="V167" i="14"/>
  <c r="V165" i="14"/>
  <c r="V192" i="14" l="1"/>
  <c r="V166" i="14"/>
  <c r="V168" i="14" s="1"/>
  <c r="V38" i="14"/>
  <c r="V12" i="14"/>
  <c r="U49" i="20"/>
  <c r="S49" i="20"/>
  <c r="S49" i="19" s="1"/>
  <c r="R49" i="20"/>
  <c r="U48" i="20"/>
  <c r="S48" i="20"/>
  <c r="R48" i="20"/>
  <c r="U47" i="20"/>
  <c r="S47" i="20"/>
  <c r="R47" i="20"/>
  <c r="U45" i="20"/>
  <c r="S45" i="20"/>
  <c r="R45" i="20"/>
  <c r="U43" i="20"/>
  <c r="S43" i="20"/>
  <c r="R43" i="20"/>
  <c r="U40" i="20"/>
  <c r="S40" i="20"/>
  <c r="R40" i="20"/>
  <c r="U39" i="20"/>
  <c r="S39" i="20"/>
  <c r="R39" i="20"/>
  <c r="U37" i="20"/>
  <c r="S37" i="20"/>
  <c r="S37" i="19" s="1"/>
  <c r="R37" i="20"/>
  <c r="U36" i="20"/>
  <c r="S36" i="20"/>
  <c r="R36" i="20"/>
  <c r="U35" i="20"/>
  <c r="S35" i="20"/>
  <c r="R35" i="20"/>
  <c r="U49" i="19"/>
  <c r="U48" i="19"/>
  <c r="U47" i="19"/>
  <c r="U45" i="19"/>
  <c r="U43" i="19"/>
  <c r="U40" i="19"/>
  <c r="U39" i="19"/>
  <c r="U37" i="19"/>
  <c r="U36" i="19"/>
  <c r="U35" i="19"/>
  <c r="R46" i="20" l="1"/>
  <c r="U46" i="19"/>
  <c r="S46" i="20"/>
  <c r="U46" i="20"/>
  <c r="S50" i="20"/>
  <c r="R50" i="20"/>
  <c r="U50" i="19"/>
  <c r="U50" i="20"/>
  <c r="R42" i="20"/>
  <c r="U42" i="20"/>
  <c r="S42" i="20"/>
  <c r="U42" i="19"/>
  <c r="S40" i="19"/>
  <c r="S43" i="19"/>
  <c r="S48" i="19"/>
  <c r="R47" i="19"/>
  <c r="S45" i="19"/>
  <c r="S36" i="19"/>
  <c r="S39" i="19"/>
  <c r="T49" i="20"/>
  <c r="V49" i="20" s="1"/>
  <c r="R38" i="20"/>
  <c r="T40" i="20"/>
  <c r="T43" i="20"/>
  <c r="R49" i="19"/>
  <c r="T49" i="19" s="1"/>
  <c r="V49" i="19" s="1"/>
  <c r="U38" i="20"/>
  <c r="T44" i="20"/>
  <c r="R35" i="19"/>
  <c r="T36" i="20"/>
  <c r="U38" i="19"/>
  <c r="R39" i="19"/>
  <c r="T39" i="20"/>
  <c r="T37" i="20"/>
  <c r="V37" i="20" s="1"/>
  <c r="S38" i="20"/>
  <c r="S47" i="19"/>
  <c r="T48" i="20"/>
  <c r="T47" i="20"/>
  <c r="R43" i="19"/>
  <c r="T45" i="20"/>
  <c r="R40" i="19"/>
  <c r="R37" i="19"/>
  <c r="R36" i="19"/>
  <c r="T35" i="20"/>
  <c r="V35" i="20" s="1"/>
  <c r="S35" i="19"/>
  <c r="R45" i="19"/>
  <c r="R48" i="19"/>
  <c r="R46" i="19" l="1"/>
  <c r="S46" i="19"/>
  <c r="T46" i="20"/>
  <c r="U51" i="20"/>
  <c r="U51" i="19"/>
  <c r="R51" i="20"/>
  <c r="S51" i="20"/>
  <c r="U52" i="20"/>
  <c r="S50" i="19"/>
  <c r="R50" i="19"/>
  <c r="T50" i="20"/>
  <c r="S52" i="20"/>
  <c r="R52" i="20"/>
  <c r="U52" i="19"/>
  <c r="S42" i="19"/>
  <c r="T42" i="20"/>
  <c r="R42" i="19"/>
  <c r="V40" i="20"/>
  <c r="T40" i="19"/>
  <c r="V43" i="20"/>
  <c r="V48" i="20"/>
  <c r="T48" i="19"/>
  <c r="V47" i="20"/>
  <c r="T47" i="19"/>
  <c r="T45" i="19"/>
  <c r="T44" i="19"/>
  <c r="V44" i="20"/>
  <c r="T43" i="19"/>
  <c r="S38" i="19"/>
  <c r="V36" i="20"/>
  <c r="V38" i="20" s="1"/>
  <c r="T36" i="19"/>
  <c r="T39" i="19"/>
  <c r="V39" i="20"/>
  <c r="V45" i="20"/>
  <c r="R38" i="19"/>
  <c r="T37" i="19"/>
  <c r="V37" i="19" s="1"/>
  <c r="T38" i="20"/>
  <c r="T35" i="19"/>
  <c r="V35" i="19" s="1"/>
  <c r="T46" i="19" l="1"/>
  <c r="V46" i="20"/>
  <c r="S51" i="19"/>
  <c r="R51" i="19"/>
  <c r="T51" i="20"/>
  <c r="T50" i="19"/>
  <c r="T52" i="20"/>
  <c r="V50" i="20"/>
  <c r="S52" i="19"/>
  <c r="R52" i="19"/>
  <c r="V42" i="20"/>
  <c r="T42" i="19"/>
  <c r="V40" i="19"/>
  <c r="V47" i="19"/>
  <c r="V48" i="19"/>
  <c r="V45" i="19"/>
  <c r="V44" i="19"/>
  <c r="V43" i="19"/>
  <c r="W94" i="17"/>
  <c r="V36" i="19"/>
  <c r="V38" i="19" s="1"/>
  <c r="V39" i="19"/>
  <c r="T38" i="19"/>
  <c r="V46" i="19" l="1"/>
  <c r="W46" i="19" s="1"/>
  <c r="W46" i="20"/>
  <c r="V51" i="20"/>
  <c r="T51" i="19"/>
  <c r="V50" i="19"/>
  <c r="V52" i="20"/>
  <c r="W50" i="20"/>
  <c r="T52" i="19"/>
  <c r="W42" i="20"/>
  <c r="V42" i="19"/>
  <c r="W182" i="1"/>
  <c r="W208" i="1"/>
  <c r="W182" i="15"/>
  <c r="W104" i="17"/>
  <c r="W182" i="17"/>
  <c r="W51" i="20" l="1"/>
  <c r="W50" i="19"/>
  <c r="V51" i="19"/>
  <c r="V52" i="19"/>
  <c r="W52" i="20"/>
  <c r="W42" i="19"/>
  <c r="W223" i="1"/>
  <c r="W223" i="17"/>
  <c r="W52" i="19" l="1"/>
  <c r="W51" i="19"/>
  <c r="U100" i="20" l="1"/>
  <c r="S100" i="20"/>
  <c r="R100" i="20"/>
  <c r="T100" i="1"/>
  <c r="T100" i="14"/>
  <c r="T100" i="15"/>
  <c r="T100" i="17"/>
  <c r="W100" i="17"/>
  <c r="U126" i="20"/>
  <c r="S126" i="20"/>
  <c r="R126" i="20"/>
  <c r="T126" i="1"/>
  <c r="T126" i="14"/>
  <c r="T126" i="15"/>
  <c r="T126" i="17"/>
  <c r="U178" i="19"/>
  <c r="S178" i="19"/>
  <c r="R178" i="19"/>
  <c r="W178" i="1"/>
  <c r="W178" i="15"/>
  <c r="W178" i="17"/>
  <c r="W204" i="1"/>
  <c r="U230" i="1"/>
  <c r="S230" i="1"/>
  <c r="R230" i="1"/>
  <c r="U230" i="14"/>
  <c r="S230" i="14"/>
  <c r="R230" i="14"/>
  <c r="U230" i="15"/>
  <c r="S230" i="15"/>
  <c r="R230" i="15"/>
  <c r="U74" i="1"/>
  <c r="S74" i="1"/>
  <c r="R74" i="1"/>
  <c r="U74" i="14"/>
  <c r="U74" i="15"/>
  <c r="S74" i="15"/>
  <c r="R74" i="15"/>
  <c r="U74" i="17"/>
  <c r="S74" i="17"/>
  <c r="R74" i="17"/>
  <c r="T48" i="1"/>
  <c r="A48" i="1"/>
  <c r="T48" i="14"/>
  <c r="A48" i="14"/>
  <c r="T48" i="15"/>
  <c r="A48" i="15"/>
  <c r="T48" i="17"/>
  <c r="A48" i="17"/>
  <c r="U22" i="20"/>
  <c r="S22" i="20"/>
  <c r="R22" i="20"/>
  <c r="G22" i="20"/>
  <c r="G22" i="19" s="1"/>
  <c r="F22" i="20"/>
  <c r="F22" i="19" s="1"/>
  <c r="H22" i="19" s="1"/>
  <c r="I22" i="19" s="1"/>
  <c r="T22" i="1"/>
  <c r="A22" i="1"/>
  <c r="T22" i="14"/>
  <c r="A22" i="14"/>
  <c r="T22" i="15"/>
  <c r="A22" i="15"/>
  <c r="T22" i="17"/>
  <c r="A22" i="17"/>
  <c r="U22" i="19"/>
  <c r="T230" i="15" l="1"/>
  <c r="T230" i="1"/>
  <c r="T230" i="14"/>
  <c r="T178" i="19"/>
  <c r="V204" i="1"/>
  <c r="V178" i="1"/>
  <c r="G74" i="20"/>
  <c r="V204" i="14"/>
  <c r="V178" i="14"/>
  <c r="V48" i="14"/>
  <c r="V22" i="14"/>
  <c r="W22" i="14" s="1"/>
  <c r="F74" i="20"/>
  <c r="H22" i="20"/>
  <c r="V100" i="14"/>
  <c r="U126" i="19"/>
  <c r="U100" i="19"/>
  <c r="R100" i="19"/>
  <c r="S100" i="19"/>
  <c r="V48" i="1"/>
  <c r="V22" i="1"/>
  <c r="S22" i="19"/>
  <c r="V204" i="15"/>
  <c r="W204" i="15" s="1"/>
  <c r="V178" i="15"/>
  <c r="V126" i="15"/>
  <c r="V48" i="15"/>
  <c r="V22" i="15"/>
  <c r="V204" i="17"/>
  <c r="W204" i="17" s="1"/>
  <c r="V178" i="17"/>
  <c r="V48" i="17"/>
  <c r="W48" i="17" s="1"/>
  <c r="V22" i="17"/>
  <c r="I22" i="17"/>
  <c r="R230" i="20"/>
  <c r="A74" i="1"/>
  <c r="S152" i="20"/>
  <c r="T100" i="20"/>
  <c r="T74" i="17"/>
  <c r="T74" i="14"/>
  <c r="S230" i="20"/>
  <c r="S126" i="19"/>
  <c r="I22" i="1"/>
  <c r="T22" i="20"/>
  <c r="T126" i="20"/>
  <c r="A74" i="14"/>
  <c r="U74" i="19"/>
  <c r="W126" i="1"/>
  <c r="I22" i="14"/>
  <c r="I22" i="15"/>
  <c r="A74" i="17"/>
  <c r="A74" i="15"/>
  <c r="T74" i="1"/>
  <c r="R126" i="19"/>
  <c r="T74" i="15"/>
  <c r="W178" i="14"/>
  <c r="W204" i="14"/>
  <c r="R152" i="20"/>
  <c r="V126" i="17"/>
  <c r="V126" i="14"/>
  <c r="V126" i="1"/>
  <c r="W230" i="1"/>
  <c r="T152" i="14"/>
  <c r="V100" i="17"/>
  <c r="V100" i="15"/>
  <c r="V100" i="1"/>
  <c r="T152" i="17"/>
  <c r="T152" i="15"/>
  <c r="T152" i="1"/>
  <c r="U152" i="20"/>
  <c r="U230" i="20"/>
  <c r="R22" i="19"/>
  <c r="U74" i="20"/>
  <c r="R74" i="20"/>
  <c r="A22" i="20"/>
  <c r="S74" i="20"/>
  <c r="A48" i="20"/>
  <c r="W48" i="14" l="1"/>
  <c r="T230" i="20"/>
  <c r="V230" i="1"/>
  <c r="W22" i="1"/>
  <c r="W126" i="15"/>
  <c r="W100" i="15"/>
  <c r="W48" i="15"/>
  <c r="W22" i="15"/>
  <c r="H74" i="20"/>
  <c r="W100" i="14"/>
  <c r="G74" i="19"/>
  <c r="F74" i="19"/>
  <c r="U152" i="19"/>
  <c r="V100" i="20"/>
  <c r="T100" i="19"/>
  <c r="W48" i="1"/>
  <c r="W22" i="17"/>
  <c r="V74" i="17"/>
  <c r="V178" i="19"/>
  <c r="V126" i="20"/>
  <c r="T152" i="20"/>
  <c r="W100" i="1"/>
  <c r="V22" i="20"/>
  <c r="R74" i="19"/>
  <c r="V74" i="1"/>
  <c r="V230" i="15"/>
  <c r="V152" i="15"/>
  <c r="V74" i="15"/>
  <c r="W126" i="17"/>
  <c r="V152" i="17"/>
  <c r="V230" i="14"/>
  <c r="V152" i="14"/>
  <c r="V74" i="14"/>
  <c r="S152" i="19"/>
  <c r="T22" i="19"/>
  <c r="A48" i="19"/>
  <c r="W178" i="20"/>
  <c r="W230" i="17"/>
  <c r="W126" i="14"/>
  <c r="W204" i="20"/>
  <c r="T126" i="19"/>
  <c r="R152" i="19"/>
  <c r="V152" i="1"/>
  <c r="A74" i="20"/>
  <c r="S74" i="19"/>
  <c r="I22" i="20"/>
  <c r="A22" i="19"/>
  <c r="T74" i="20"/>
  <c r="A98" i="1"/>
  <c r="A98" i="17"/>
  <c r="A98" i="20"/>
  <c r="I74" i="20" l="1"/>
  <c r="W230" i="14"/>
  <c r="W74" i="14"/>
  <c r="H74" i="19"/>
  <c r="W100" i="20"/>
  <c r="V230" i="20"/>
  <c r="W126" i="20"/>
  <c r="V100" i="19"/>
  <c r="V152" i="20"/>
  <c r="W74" i="1"/>
  <c r="W22" i="20"/>
  <c r="W230" i="15"/>
  <c r="W152" i="15"/>
  <c r="W74" i="17"/>
  <c r="W152" i="1"/>
  <c r="W48" i="20"/>
  <c r="V74" i="20"/>
  <c r="W74" i="15"/>
  <c r="W152" i="17"/>
  <c r="W152" i="14"/>
  <c r="T74" i="19"/>
  <c r="V22" i="19"/>
  <c r="A74" i="19"/>
  <c r="V126" i="19"/>
  <c r="T152" i="19"/>
  <c r="A98" i="19"/>
  <c r="A98" i="15"/>
  <c r="A98" i="14"/>
  <c r="W230" i="20" l="1"/>
  <c r="I74" i="19"/>
  <c r="W152" i="20"/>
  <c r="W74" i="20"/>
  <c r="W178" i="19"/>
  <c r="W126" i="19"/>
  <c r="W100" i="19"/>
  <c r="V152" i="19"/>
  <c r="W48" i="19"/>
  <c r="W22" i="19"/>
  <c r="V74" i="19"/>
  <c r="W152" i="19" l="1"/>
  <c r="W74" i="19"/>
  <c r="U14" i="19"/>
  <c r="U13" i="19"/>
  <c r="U11" i="19"/>
  <c r="U10" i="19"/>
  <c r="U23" i="19"/>
  <c r="U21" i="19"/>
  <c r="U19" i="19"/>
  <c r="U17" i="19"/>
  <c r="U20" i="19" l="1"/>
  <c r="U24" i="19"/>
  <c r="U16" i="19"/>
  <c r="U221" i="17"/>
  <c r="S221" i="17"/>
  <c r="R221" i="17"/>
  <c r="U219" i="17"/>
  <c r="S219" i="17"/>
  <c r="R219" i="17"/>
  <c r="U218" i="17"/>
  <c r="S218" i="17"/>
  <c r="R218" i="17"/>
  <c r="U217" i="17"/>
  <c r="S217" i="17"/>
  <c r="R217" i="17"/>
  <c r="U194" i="17"/>
  <c r="S194" i="17"/>
  <c r="R194" i="17"/>
  <c r="W179" i="17"/>
  <c r="W175" i="17"/>
  <c r="W167" i="17"/>
  <c r="W165" i="17"/>
  <c r="T127" i="17"/>
  <c r="T125" i="17"/>
  <c r="T123" i="17"/>
  <c r="T122" i="17"/>
  <c r="T121" i="17"/>
  <c r="T118" i="17"/>
  <c r="T117" i="17"/>
  <c r="T101" i="17"/>
  <c r="T99" i="17"/>
  <c r="T97" i="17"/>
  <c r="W97" i="17"/>
  <c r="T96" i="17"/>
  <c r="W96" i="17"/>
  <c r="T95" i="17"/>
  <c r="W89" i="17"/>
  <c r="U75" i="17"/>
  <c r="S75" i="17"/>
  <c r="R75" i="17"/>
  <c r="U73" i="17"/>
  <c r="S73" i="17"/>
  <c r="R73" i="17"/>
  <c r="U71" i="17"/>
  <c r="S71" i="17"/>
  <c r="R71" i="17"/>
  <c r="U70" i="17"/>
  <c r="S70" i="17"/>
  <c r="R70" i="17"/>
  <c r="U69" i="17"/>
  <c r="S69" i="17"/>
  <c r="R69" i="17"/>
  <c r="U66" i="17"/>
  <c r="S66" i="17"/>
  <c r="U65" i="17"/>
  <c r="S65" i="17"/>
  <c r="R65" i="17"/>
  <c r="U63" i="17"/>
  <c r="S63" i="17"/>
  <c r="R63" i="17"/>
  <c r="U62" i="17"/>
  <c r="S62" i="17"/>
  <c r="R62" i="17"/>
  <c r="U61" i="17"/>
  <c r="S61" i="17"/>
  <c r="R61" i="17"/>
  <c r="G61" i="17"/>
  <c r="F61" i="17"/>
  <c r="T49" i="17"/>
  <c r="A49" i="17"/>
  <c r="T47" i="17"/>
  <c r="A47" i="17"/>
  <c r="T45" i="17"/>
  <c r="A45" i="17"/>
  <c r="T44" i="17"/>
  <c r="A44" i="17"/>
  <c r="T43" i="17"/>
  <c r="A43" i="17"/>
  <c r="T40" i="17"/>
  <c r="A40" i="17"/>
  <c r="T39" i="17"/>
  <c r="A39" i="17"/>
  <c r="U38" i="17"/>
  <c r="S38" i="17"/>
  <c r="R38" i="17"/>
  <c r="H37" i="17"/>
  <c r="H63" i="17" s="1"/>
  <c r="A37" i="17"/>
  <c r="H36" i="17"/>
  <c r="H62" i="17" s="1"/>
  <c r="A36" i="17"/>
  <c r="H35" i="17"/>
  <c r="A35" i="17"/>
  <c r="T23" i="17"/>
  <c r="A23" i="17"/>
  <c r="T21" i="17"/>
  <c r="A21" i="17"/>
  <c r="T19" i="17"/>
  <c r="A19" i="17"/>
  <c r="T18" i="17"/>
  <c r="V18" i="17" s="1"/>
  <c r="A18" i="17"/>
  <c r="T17" i="17"/>
  <c r="A17" i="17"/>
  <c r="T14" i="17"/>
  <c r="A14" i="17"/>
  <c r="T13" i="17"/>
  <c r="A13" i="17"/>
  <c r="U12" i="17"/>
  <c r="S12" i="17"/>
  <c r="R12" i="17"/>
  <c r="A11" i="17"/>
  <c r="A10" i="17"/>
  <c r="H9" i="17"/>
  <c r="A9" i="17"/>
  <c r="T46" i="17" l="1"/>
  <c r="S72" i="17"/>
  <c r="T124" i="17"/>
  <c r="T20" i="17"/>
  <c r="U72" i="17"/>
  <c r="T98" i="17"/>
  <c r="R72" i="17"/>
  <c r="T102" i="17"/>
  <c r="T50" i="17"/>
  <c r="U208" i="17"/>
  <c r="S208" i="17"/>
  <c r="U76" i="17"/>
  <c r="R52" i="17"/>
  <c r="U52" i="17"/>
  <c r="R208" i="17"/>
  <c r="S52" i="17"/>
  <c r="T128" i="17"/>
  <c r="U224" i="17"/>
  <c r="S224" i="17"/>
  <c r="R68" i="17"/>
  <c r="R76" i="17"/>
  <c r="S76" i="17"/>
  <c r="U25" i="19"/>
  <c r="R26" i="17"/>
  <c r="S26" i="17"/>
  <c r="U26" i="17"/>
  <c r="T24" i="17"/>
  <c r="T120" i="17"/>
  <c r="T221" i="17"/>
  <c r="R224" i="17"/>
  <c r="S68" i="17"/>
  <c r="U68" i="17"/>
  <c r="T16" i="17"/>
  <c r="T42" i="17"/>
  <c r="V170" i="17"/>
  <c r="V40" i="17"/>
  <c r="V14" i="17"/>
  <c r="W11" i="17"/>
  <c r="V92" i="17"/>
  <c r="V205" i="17"/>
  <c r="I23" i="17"/>
  <c r="V38" i="17"/>
  <c r="I10" i="17"/>
  <c r="V179" i="17"/>
  <c r="V49" i="17"/>
  <c r="V23" i="17"/>
  <c r="V177" i="17"/>
  <c r="V201" i="17"/>
  <c r="V175" i="17"/>
  <c r="V123" i="17"/>
  <c r="V97" i="17"/>
  <c r="V45" i="17"/>
  <c r="V19" i="17"/>
  <c r="V199" i="17"/>
  <c r="V173" i="17"/>
  <c r="V121" i="17"/>
  <c r="V43" i="17"/>
  <c r="V17" i="17"/>
  <c r="A65" i="17"/>
  <c r="I13" i="17"/>
  <c r="T75" i="17"/>
  <c r="V195" i="17"/>
  <c r="V169" i="17"/>
  <c r="V168" i="17"/>
  <c r="A69" i="17"/>
  <c r="W88" i="17"/>
  <c r="T65" i="17"/>
  <c r="W196" i="17"/>
  <c r="A38" i="17"/>
  <c r="W115" i="17"/>
  <c r="A73" i="17"/>
  <c r="T149" i="17"/>
  <c r="A20" i="17"/>
  <c r="R64" i="17"/>
  <c r="V118" i="17"/>
  <c r="S64" i="17"/>
  <c r="T70" i="17"/>
  <c r="V127" i="17"/>
  <c r="I36" i="17"/>
  <c r="A71" i="17"/>
  <c r="A12" i="17"/>
  <c r="T71" i="17"/>
  <c r="V95" i="17"/>
  <c r="W101" i="17"/>
  <c r="T140" i="17"/>
  <c r="T153" i="17"/>
  <c r="U64" i="17"/>
  <c r="A75" i="17"/>
  <c r="A70" i="17"/>
  <c r="V101" i="17"/>
  <c r="W92" i="17"/>
  <c r="W174" i="17"/>
  <c r="S220" i="17"/>
  <c r="T217" i="17"/>
  <c r="V217" i="17" s="1"/>
  <c r="I18" i="17"/>
  <c r="I21" i="17"/>
  <c r="T66" i="17"/>
  <c r="W193" i="17"/>
  <c r="V116" i="17"/>
  <c r="T218" i="17"/>
  <c r="T12" i="17"/>
  <c r="T219" i="17"/>
  <c r="V219" i="17" s="1"/>
  <c r="A62" i="17"/>
  <c r="A66" i="17"/>
  <c r="W37" i="17"/>
  <c r="A61" i="17"/>
  <c r="A63" i="17"/>
  <c r="T69" i="17"/>
  <c r="T73" i="17"/>
  <c r="T151" i="17"/>
  <c r="R220" i="17"/>
  <c r="W35" i="17"/>
  <c r="W9" i="17"/>
  <c r="H61" i="17"/>
  <c r="V12" i="17"/>
  <c r="V13" i="17"/>
  <c r="I14" i="17"/>
  <c r="V21" i="17"/>
  <c r="V39" i="17"/>
  <c r="V117" i="17"/>
  <c r="I9" i="17"/>
  <c r="I11" i="17"/>
  <c r="I17" i="17"/>
  <c r="I19" i="17"/>
  <c r="I35" i="17"/>
  <c r="I37" i="17"/>
  <c r="T63" i="17"/>
  <c r="V63" i="17" s="1"/>
  <c r="T139" i="17"/>
  <c r="T38" i="17"/>
  <c r="V44" i="17"/>
  <c r="V47" i="17"/>
  <c r="T62" i="17"/>
  <c r="V91" i="17"/>
  <c r="T61" i="17"/>
  <c r="V203" i="17"/>
  <c r="V96" i="17"/>
  <c r="V99" i="17"/>
  <c r="V122" i="17"/>
  <c r="V125" i="17"/>
  <c r="T148" i="17"/>
  <c r="V174" i="17"/>
  <c r="T194" i="17"/>
  <c r="T141" i="17"/>
  <c r="W170" i="17"/>
  <c r="U220" i="17"/>
  <c r="V200" i="17"/>
  <c r="T150" i="17" l="1"/>
  <c r="V176" i="17"/>
  <c r="V20" i="17"/>
  <c r="V98" i="17"/>
  <c r="V124" i="17"/>
  <c r="W124" i="17" s="1"/>
  <c r="T72" i="17"/>
  <c r="V46" i="17"/>
  <c r="W46" i="17" s="1"/>
  <c r="V202" i="17"/>
  <c r="R233" i="17"/>
  <c r="S233" i="17"/>
  <c r="U233" i="17"/>
  <c r="W40" i="17"/>
  <c r="V102" i="17"/>
  <c r="T51" i="17"/>
  <c r="T208" i="17"/>
  <c r="V206" i="17"/>
  <c r="U234" i="17"/>
  <c r="S234" i="17"/>
  <c r="V198" i="17"/>
  <c r="R77" i="17"/>
  <c r="R78" i="17"/>
  <c r="S78" i="17"/>
  <c r="V180" i="17"/>
  <c r="R234" i="17"/>
  <c r="V128" i="17"/>
  <c r="W128" i="17" s="1"/>
  <c r="T129" i="17"/>
  <c r="T130" i="17"/>
  <c r="T154" i="17"/>
  <c r="T103" i="17"/>
  <c r="T104" i="17"/>
  <c r="V50" i="17"/>
  <c r="W50" i="17" s="1"/>
  <c r="T52" i="17"/>
  <c r="T76" i="17"/>
  <c r="U77" i="17"/>
  <c r="T25" i="17"/>
  <c r="S77" i="17"/>
  <c r="U78" i="17"/>
  <c r="W205" i="17"/>
  <c r="V24" i="17"/>
  <c r="T26" i="17"/>
  <c r="V120" i="17"/>
  <c r="T224" i="17"/>
  <c r="T68" i="17"/>
  <c r="V172" i="17"/>
  <c r="W198" i="17"/>
  <c r="V94" i="17"/>
  <c r="V16" i="17"/>
  <c r="V42" i="17"/>
  <c r="W118" i="17"/>
  <c r="W14" i="17"/>
  <c r="V66" i="17"/>
  <c r="T142" i="17"/>
  <c r="V90" i="17"/>
  <c r="A26" i="17"/>
  <c r="I20" i="17"/>
  <c r="W49" i="17"/>
  <c r="W23" i="17"/>
  <c r="W19" i="17"/>
  <c r="W18" i="17"/>
  <c r="V140" i="17"/>
  <c r="W140" i="17" s="1"/>
  <c r="V62" i="17"/>
  <c r="W62" i="17" s="1"/>
  <c r="W36" i="17"/>
  <c r="I16" i="17"/>
  <c r="V153" i="17"/>
  <c r="V75" i="17"/>
  <c r="W21" i="17"/>
  <c r="W99" i="17"/>
  <c r="W177" i="17"/>
  <c r="V73" i="17"/>
  <c r="W17" i="17"/>
  <c r="W121" i="17"/>
  <c r="W123" i="17"/>
  <c r="W173" i="17"/>
  <c r="W95" i="17"/>
  <c r="W98" i="17"/>
  <c r="W201" i="17"/>
  <c r="W43" i="17"/>
  <c r="W227" i="17"/>
  <c r="V149" i="17"/>
  <c r="W45" i="17"/>
  <c r="V71" i="17"/>
  <c r="W226" i="17"/>
  <c r="V70" i="17"/>
  <c r="W195" i="17"/>
  <c r="V221" i="17"/>
  <c r="V65" i="17"/>
  <c r="V218" i="17"/>
  <c r="V194" i="17"/>
  <c r="W169" i="17"/>
  <c r="W127" i="17"/>
  <c r="W166" i="17"/>
  <c r="W91" i="17"/>
  <c r="W192" i="17"/>
  <c r="I62" i="17"/>
  <c r="W219" i="17"/>
  <c r="W63" i="17"/>
  <c r="I63" i="17"/>
  <c r="W114" i="17"/>
  <c r="I12" i="17"/>
  <c r="V69" i="17"/>
  <c r="W13" i="17"/>
  <c r="W125" i="17"/>
  <c r="W10" i="17"/>
  <c r="V151" i="17"/>
  <c r="V147" i="17"/>
  <c r="W122" i="17"/>
  <c r="W39" i="17"/>
  <c r="T220" i="17"/>
  <c r="A64" i="17"/>
  <c r="W47" i="17"/>
  <c r="V141" i="17"/>
  <c r="W141" i="17" s="1"/>
  <c r="V144" i="17"/>
  <c r="V148" i="17"/>
  <c r="T64" i="17"/>
  <c r="V61" i="17"/>
  <c r="V139" i="17"/>
  <c r="W44" i="17"/>
  <c r="W203" i="17"/>
  <c r="W200" i="17"/>
  <c r="W168" i="17"/>
  <c r="W117" i="17"/>
  <c r="W191" i="17"/>
  <c r="W113" i="17"/>
  <c r="I61" i="17"/>
  <c r="W199" i="17"/>
  <c r="W87" i="17"/>
  <c r="W217" i="17"/>
  <c r="V143" i="17"/>
  <c r="V72" i="17" l="1"/>
  <c r="W72" i="17" s="1"/>
  <c r="V150" i="17"/>
  <c r="W150" i="17" s="1"/>
  <c r="T233" i="17"/>
  <c r="W66" i="17"/>
  <c r="V207" i="17"/>
  <c r="V76" i="17"/>
  <c r="W76" i="17" s="1"/>
  <c r="V129" i="17"/>
  <c r="W129" i="17" s="1"/>
  <c r="V154" i="17"/>
  <c r="W154" i="17" s="1"/>
  <c r="V208" i="17"/>
  <c r="V181" i="17"/>
  <c r="T234" i="17"/>
  <c r="V182" i="17"/>
  <c r="T155" i="17"/>
  <c r="V130" i="17"/>
  <c r="W130" i="17" s="1"/>
  <c r="T156" i="17"/>
  <c r="V103" i="17"/>
  <c r="V104" i="17"/>
  <c r="V51" i="17"/>
  <c r="V52" i="17"/>
  <c r="T78" i="17"/>
  <c r="T77" i="17"/>
  <c r="V25" i="17"/>
  <c r="W208" i="17"/>
  <c r="W207" i="17"/>
  <c r="W24" i="17"/>
  <c r="V26" i="17"/>
  <c r="W120" i="17"/>
  <c r="V68" i="17"/>
  <c r="V146" i="17"/>
  <c r="V224" i="17"/>
  <c r="W42" i="17"/>
  <c r="V64" i="17"/>
  <c r="V220" i="17"/>
  <c r="W16" i="17"/>
  <c r="V142" i="17"/>
  <c r="W75" i="17"/>
  <c r="I26" i="17"/>
  <c r="W71" i="17"/>
  <c r="W20" i="17"/>
  <c r="W70" i="17"/>
  <c r="W38" i="17"/>
  <c r="W231" i="17"/>
  <c r="W153" i="17"/>
  <c r="W73" i="17"/>
  <c r="W176" i="17"/>
  <c r="W149" i="17"/>
  <c r="W221" i="17"/>
  <c r="W218" i="17"/>
  <c r="W225" i="17"/>
  <c r="W12" i="17"/>
  <c r="W148" i="17"/>
  <c r="W61" i="17"/>
  <c r="W65" i="17"/>
  <c r="W229" i="17"/>
  <c r="W144" i="17"/>
  <c r="W69" i="17"/>
  <c r="W90" i="17"/>
  <c r="W116" i="17"/>
  <c r="W147" i="17"/>
  <c r="W194" i="17"/>
  <c r="W139" i="17"/>
  <c r="W143" i="17"/>
  <c r="W151" i="17"/>
  <c r="W52" i="17" l="1"/>
  <c r="W51" i="17"/>
  <c r="V233" i="17"/>
  <c r="W233" i="17" s="1"/>
  <c r="V234" i="17"/>
  <c r="W234" i="17" s="1"/>
  <c r="V155" i="17"/>
  <c r="W155" i="17" s="1"/>
  <c r="V156" i="17"/>
  <c r="W156" i="17" s="1"/>
  <c r="V78" i="17"/>
  <c r="V77" i="17"/>
  <c r="W68" i="17"/>
  <c r="W146" i="17"/>
  <c r="W224" i="17"/>
  <c r="W25" i="17"/>
  <c r="W26" i="17"/>
  <c r="W220" i="17"/>
  <c r="W64" i="17"/>
  <c r="W142" i="17"/>
  <c r="W77" i="17" l="1"/>
  <c r="W78" i="17"/>
  <c r="V205" i="1" l="1"/>
  <c r="V200" i="1"/>
  <c r="T127" i="14"/>
  <c r="T125" i="14"/>
  <c r="T123" i="14"/>
  <c r="T122" i="14"/>
  <c r="T121" i="14"/>
  <c r="T118" i="14"/>
  <c r="T117" i="14"/>
  <c r="T127" i="15"/>
  <c r="T125" i="15"/>
  <c r="T123" i="15"/>
  <c r="T122" i="15"/>
  <c r="T121" i="15"/>
  <c r="T118" i="15"/>
  <c r="T117" i="15"/>
  <c r="T127" i="1"/>
  <c r="T125" i="1"/>
  <c r="T123" i="1"/>
  <c r="T122" i="1"/>
  <c r="T121" i="1"/>
  <c r="T118" i="1"/>
  <c r="T117" i="1"/>
  <c r="V179" i="1"/>
  <c r="V174" i="1"/>
  <c r="T49" i="14"/>
  <c r="T47" i="14"/>
  <c r="T45" i="14"/>
  <c r="T44" i="14"/>
  <c r="T43" i="14"/>
  <c r="T40" i="14"/>
  <c r="T39" i="14"/>
  <c r="T49" i="15"/>
  <c r="T47" i="15"/>
  <c r="T45" i="15"/>
  <c r="T44" i="15"/>
  <c r="T43" i="15"/>
  <c r="T40" i="15"/>
  <c r="T39" i="15"/>
  <c r="T49" i="1"/>
  <c r="T47" i="1"/>
  <c r="T45" i="1"/>
  <c r="T44" i="1"/>
  <c r="T43" i="1"/>
  <c r="T40" i="1"/>
  <c r="T39" i="1"/>
  <c r="T23" i="14"/>
  <c r="T21" i="14"/>
  <c r="T19" i="14"/>
  <c r="T18" i="14"/>
  <c r="V18" i="14" s="1"/>
  <c r="T17" i="14"/>
  <c r="T14" i="14"/>
  <c r="T13" i="14"/>
  <c r="T23" i="15"/>
  <c r="T21" i="15"/>
  <c r="T19" i="15"/>
  <c r="T18" i="15"/>
  <c r="V18" i="15" s="1"/>
  <c r="T17" i="15"/>
  <c r="T14" i="15"/>
  <c r="T13" i="15"/>
  <c r="T23" i="1"/>
  <c r="T21" i="1"/>
  <c r="T19" i="1"/>
  <c r="T18" i="1"/>
  <c r="V18" i="1" s="1"/>
  <c r="T17" i="1"/>
  <c r="T14" i="1"/>
  <c r="T13" i="1"/>
  <c r="T99" i="14"/>
  <c r="T97" i="14"/>
  <c r="T96" i="14"/>
  <c r="T101" i="15"/>
  <c r="T99" i="15"/>
  <c r="T97" i="15"/>
  <c r="T96" i="15"/>
  <c r="T95" i="15"/>
  <c r="T101" i="1"/>
  <c r="T99" i="1"/>
  <c r="T97" i="1"/>
  <c r="T96" i="1"/>
  <c r="T95" i="1"/>
  <c r="T20" i="1" l="1"/>
  <c r="T20" i="14"/>
  <c r="T124" i="1"/>
  <c r="T124" i="14"/>
  <c r="T98" i="1"/>
  <c r="T46" i="15"/>
  <c r="T98" i="15"/>
  <c r="T98" i="14"/>
  <c r="T20" i="15"/>
  <c r="T46" i="1"/>
  <c r="T46" i="14"/>
  <c r="T124" i="15"/>
  <c r="T50" i="15"/>
  <c r="T128" i="15"/>
  <c r="T102" i="15"/>
  <c r="T50" i="1"/>
  <c r="T102" i="14"/>
  <c r="T128" i="14"/>
  <c r="T128" i="1"/>
  <c r="T102" i="1"/>
  <c r="T50" i="14"/>
  <c r="T16" i="14"/>
  <c r="T24" i="15"/>
  <c r="T24" i="1"/>
  <c r="T120" i="1"/>
  <c r="T120" i="14"/>
  <c r="T120" i="15"/>
  <c r="T16" i="15"/>
  <c r="T42" i="14"/>
  <c r="T16" i="1"/>
  <c r="T42" i="15"/>
  <c r="T42" i="1"/>
  <c r="V203" i="1"/>
  <c r="V206" i="1" s="1"/>
  <c r="V177" i="1"/>
  <c r="V180" i="1" s="1"/>
  <c r="V201" i="1"/>
  <c r="V175" i="1"/>
  <c r="V199" i="1"/>
  <c r="V173" i="1"/>
  <c r="V195" i="1"/>
  <c r="V169" i="1"/>
  <c r="V196" i="1"/>
  <c r="V170" i="1"/>
  <c r="T194" i="1"/>
  <c r="T194" i="14"/>
  <c r="T12" i="15"/>
  <c r="T38" i="1"/>
  <c r="T38" i="14"/>
  <c r="T12" i="1"/>
  <c r="T38" i="15"/>
  <c r="T194" i="15"/>
  <c r="V176" i="1" l="1"/>
  <c r="V202" i="1"/>
  <c r="T51" i="15"/>
  <c r="T51" i="14"/>
  <c r="T25" i="1"/>
  <c r="T208" i="15"/>
  <c r="T208" i="1"/>
  <c r="T208" i="14"/>
  <c r="T52" i="15"/>
  <c r="T51" i="1"/>
  <c r="T129" i="15"/>
  <c r="T130" i="15"/>
  <c r="T129" i="14"/>
  <c r="T130" i="14"/>
  <c r="T129" i="1"/>
  <c r="T130" i="1"/>
  <c r="T103" i="14"/>
  <c r="T104" i="14"/>
  <c r="T103" i="15"/>
  <c r="T104" i="15"/>
  <c r="T103" i="1"/>
  <c r="T104" i="1"/>
  <c r="T52" i="1"/>
  <c r="T25" i="15"/>
  <c r="T52" i="14"/>
  <c r="T26" i="15"/>
  <c r="T26" i="1"/>
  <c r="V198" i="1"/>
  <c r="V172" i="1"/>
  <c r="R12" i="14"/>
  <c r="U75" i="14"/>
  <c r="U73" i="14"/>
  <c r="U71" i="14"/>
  <c r="U70" i="14"/>
  <c r="U69" i="14"/>
  <c r="U66" i="14"/>
  <c r="R66" i="14"/>
  <c r="U65" i="14"/>
  <c r="R65" i="14"/>
  <c r="U63" i="14"/>
  <c r="R63" i="14"/>
  <c r="U62" i="14"/>
  <c r="R62" i="14"/>
  <c r="T24" i="14" l="1"/>
  <c r="U72" i="14"/>
  <c r="R16" i="14"/>
  <c r="V207" i="1"/>
  <c r="V181" i="1"/>
  <c r="U76" i="14"/>
  <c r="R68" i="14"/>
  <c r="U68" i="14"/>
  <c r="T75" i="14"/>
  <c r="T62" i="14"/>
  <c r="T70" i="14"/>
  <c r="T69" i="14"/>
  <c r="T63" i="14"/>
  <c r="V63" i="14" s="1"/>
  <c r="T71" i="14"/>
  <c r="T66" i="14"/>
  <c r="T65" i="14"/>
  <c r="T73" i="14"/>
  <c r="A43" i="15"/>
  <c r="A43" i="14"/>
  <c r="A43" i="1"/>
  <c r="R24" i="14" l="1"/>
  <c r="T72" i="14"/>
  <c r="U77" i="14"/>
  <c r="T25" i="14"/>
  <c r="T26" i="14"/>
  <c r="R77" i="14"/>
  <c r="T76" i="14"/>
  <c r="T68" i="14"/>
  <c r="V62" i="14"/>
  <c r="V75" i="14"/>
  <c r="V73" i="14"/>
  <c r="V71" i="14"/>
  <c r="V70" i="14"/>
  <c r="V69" i="14"/>
  <c r="V65" i="14"/>
  <c r="V66" i="14"/>
  <c r="V43" i="1"/>
  <c r="V43" i="15"/>
  <c r="V43" i="14"/>
  <c r="A43" i="20"/>
  <c r="V72" i="14" l="1"/>
  <c r="W72" i="14" s="1"/>
  <c r="R26" i="14"/>
  <c r="R25" i="14"/>
  <c r="T77" i="14"/>
  <c r="V76" i="14"/>
  <c r="W76" i="14" s="1"/>
  <c r="V68" i="14"/>
  <c r="W43" i="20"/>
  <c r="A43" i="19"/>
  <c r="W43" i="14"/>
  <c r="W43" i="15"/>
  <c r="W43" i="1"/>
  <c r="F61" i="1"/>
  <c r="G61" i="1"/>
  <c r="F61" i="15"/>
  <c r="G61" i="15"/>
  <c r="F61" i="14"/>
  <c r="G61" i="14"/>
  <c r="U9" i="19"/>
  <c r="U193" i="19"/>
  <c r="S193" i="19"/>
  <c r="R193" i="19"/>
  <c r="U192" i="20"/>
  <c r="S192" i="20"/>
  <c r="R192" i="20"/>
  <c r="U191" i="20"/>
  <c r="U191" i="19" s="1"/>
  <c r="S191" i="20"/>
  <c r="S191" i="19" s="1"/>
  <c r="R191" i="20"/>
  <c r="R191" i="19" s="1"/>
  <c r="U167" i="19"/>
  <c r="S167" i="19"/>
  <c r="R167" i="19"/>
  <c r="U166" i="20"/>
  <c r="U166" i="19" s="1"/>
  <c r="S166" i="20"/>
  <c r="S166" i="19" s="1"/>
  <c r="R166" i="20"/>
  <c r="R166" i="19" s="1"/>
  <c r="U165" i="20"/>
  <c r="U165" i="19" s="1"/>
  <c r="S165" i="20"/>
  <c r="S165" i="19" s="1"/>
  <c r="R165" i="20"/>
  <c r="R165" i="19" s="1"/>
  <c r="U115" i="20"/>
  <c r="U115" i="19" s="1"/>
  <c r="S115" i="20"/>
  <c r="S115" i="19" s="1"/>
  <c r="R115" i="20"/>
  <c r="R115" i="19" s="1"/>
  <c r="U114" i="20"/>
  <c r="S114" i="20"/>
  <c r="R114" i="20"/>
  <c r="U113" i="20"/>
  <c r="S113" i="20"/>
  <c r="R113" i="20"/>
  <c r="U89" i="20"/>
  <c r="S89" i="20"/>
  <c r="R89" i="20"/>
  <c r="U88" i="20"/>
  <c r="S88" i="20"/>
  <c r="R88" i="20"/>
  <c r="U87" i="20"/>
  <c r="S87" i="20"/>
  <c r="R87" i="20"/>
  <c r="U11" i="20"/>
  <c r="S11" i="20"/>
  <c r="R11" i="20"/>
  <c r="U10" i="20"/>
  <c r="S10" i="20"/>
  <c r="R10" i="20"/>
  <c r="U9" i="20"/>
  <c r="S9" i="20"/>
  <c r="R9" i="20"/>
  <c r="R9" i="19" s="1"/>
  <c r="G37" i="20"/>
  <c r="G37" i="19" s="1"/>
  <c r="F37" i="20"/>
  <c r="F37" i="19" s="1"/>
  <c r="G36" i="20"/>
  <c r="F36" i="20"/>
  <c r="G35" i="20"/>
  <c r="F35" i="20"/>
  <c r="G11" i="20"/>
  <c r="G11" i="19" s="1"/>
  <c r="F11" i="20"/>
  <c r="F11" i="19" s="1"/>
  <c r="H11" i="19" s="1"/>
  <c r="I11" i="19" s="1"/>
  <c r="G10" i="20"/>
  <c r="G10" i="19" s="1"/>
  <c r="F10" i="20"/>
  <c r="G9" i="20"/>
  <c r="F9" i="20"/>
  <c r="F10" i="19" l="1"/>
  <c r="H10" i="19" s="1"/>
  <c r="I10" i="19" s="1"/>
  <c r="H10" i="20"/>
  <c r="V77" i="14"/>
  <c r="W68" i="14"/>
  <c r="U89" i="19"/>
  <c r="R89" i="19"/>
  <c r="S89" i="19"/>
  <c r="R11" i="19"/>
  <c r="S11" i="19"/>
  <c r="R168" i="19"/>
  <c r="U168" i="19"/>
  <c r="S168" i="19"/>
  <c r="R192" i="19"/>
  <c r="U192" i="19"/>
  <c r="S192" i="19"/>
  <c r="F62" i="20"/>
  <c r="F35" i="19"/>
  <c r="F38" i="20"/>
  <c r="G62" i="20"/>
  <c r="G35" i="19"/>
  <c r="G38" i="20"/>
  <c r="U87" i="19"/>
  <c r="U90" i="20"/>
  <c r="S113" i="19"/>
  <c r="S116" i="20"/>
  <c r="F9" i="19"/>
  <c r="F12" i="20"/>
  <c r="H11" i="20"/>
  <c r="F63" i="20"/>
  <c r="U113" i="19"/>
  <c r="U116" i="20"/>
  <c r="S87" i="19"/>
  <c r="S90" i="20"/>
  <c r="R113" i="19"/>
  <c r="R116" i="20"/>
  <c r="G9" i="19"/>
  <c r="G12" i="20"/>
  <c r="G12" i="19" s="1"/>
  <c r="G63" i="20"/>
  <c r="R87" i="19"/>
  <c r="R90" i="20"/>
  <c r="W223" i="19"/>
  <c r="S114" i="19"/>
  <c r="R114" i="19"/>
  <c r="U114" i="19"/>
  <c r="U88" i="19"/>
  <c r="S88" i="19"/>
  <c r="R88" i="19"/>
  <c r="G36" i="19"/>
  <c r="F36" i="19"/>
  <c r="S10" i="19"/>
  <c r="R10" i="19"/>
  <c r="W43" i="19"/>
  <c r="T193" i="19"/>
  <c r="V193" i="19" s="1"/>
  <c r="W193" i="19" s="1"/>
  <c r="T115" i="19"/>
  <c r="V115" i="19" s="1"/>
  <c r="W115" i="19" s="1"/>
  <c r="T166" i="19"/>
  <c r="H37" i="19"/>
  <c r="I37" i="19" s="1"/>
  <c r="W36" i="19"/>
  <c r="W37" i="19"/>
  <c r="T167" i="19"/>
  <c r="T9" i="20"/>
  <c r="T191" i="19"/>
  <c r="T165" i="19"/>
  <c r="S9" i="19"/>
  <c r="T9" i="19" s="1"/>
  <c r="T10" i="20"/>
  <c r="T11" i="20"/>
  <c r="T87" i="20"/>
  <c r="T88" i="20"/>
  <c r="T89" i="20"/>
  <c r="T113" i="20"/>
  <c r="T114" i="20"/>
  <c r="T115" i="20"/>
  <c r="T165" i="20"/>
  <c r="T166" i="20"/>
  <c r="T191" i="20"/>
  <c r="T192" i="20"/>
  <c r="F12" i="19" l="1"/>
  <c r="H12" i="19" s="1"/>
  <c r="I12" i="19" s="1"/>
  <c r="W77" i="14"/>
  <c r="G52" i="20"/>
  <c r="F52" i="20"/>
  <c r="V166" i="19"/>
  <c r="V167" i="19"/>
  <c r="T89" i="19"/>
  <c r="V89" i="19" s="1"/>
  <c r="G63" i="19"/>
  <c r="T11" i="19"/>
  <c r="G62" i="19"/>
  <c r="T192" i="19"/>
  <c r="V192" i="19" s="1"/>
  <c r="T168" i="19"/>
  <c r="T113" i="19"/>
  <c r="R90" i="19"/>
  <c r="G64" i="20"/>
  <c r="S90" i="19"/>
  <c r="R116" i="19"/>
  <c r="U90" i="19"/>
  <c r="F38" i="19"/>
  <c r="T90" i="20"/>
  <c r="F62" i="19"/>
  <c r="F63" i="19"/>
  <c r="S116" i="19"/>
  <c r="G38" i="19"/>
  <c r="H38" i="20"/>
  <c r="T116" i="20"/>
  <c r="T87" i="19"/>
  <c r="U116" i="19"/>
  <c r="F64" i="20"/>
  <c r="H12" i="20"/>
  <c r="T114" i="19"/>
  <c r="V114" i="19" s="1"/>
  <c r="T88" i="19"/>
  <c r="H36" i="19"/>
  <c r="T10" i="19"/>
  <c r="A52" i="20" l="1"/>
  <c r="H52" i="20"/>
  <c r="G52" i="19"/>
  <c r="F52" i="19"/>
  <c r="W166" i="19"/>
  <c r="V88" i="19"/>
  <c r="W88" i="19" s="1"/>
  <c r="W167" i="19"/>
  <c r="W89" i="19"/>
  <c r="V11" i="19"/>
  <c r="W192" i="19"/>
  <c r="F64" i="19"/>
  <c r="R142" i="19"/>
  <c r="S142" i="19"/>
  <c r="U142" i="19"/>
  <c r="T116" i="19"/>
  <c r="H62" i="19"/>
  <c r="H63" i="19"/>
  <c r="I38" i="20"/>
  <c r="T90" i="19"/>
  <c r="H38" i="19"/>
  <c r="H64" i="20"/>
  <c r="G64" i="19"/>
  <c r="W114" i="19"/>
  <c r="I36" i="19"/>
  <c r="V10" i="19"/>
  <c r="A49" i="1"/>
  <c r="A47" i="1"/>
  <c r="A45" i="1"/>
  <c r="A44" i="1"/>
  <c r="A40" i="1"/>
  <c r="A39" i="1"/>
  <c r="A37" i="1"/>
  <c r="A36" i="1"/>
  <c r="A35" i="1"/>
  <c r="A23" i="1"/>
  <c r="A21" i="1"/>
  <c r="A19" i="1"/>
  <c r="A18" i="1"/>
  <c r="A17" i="1"/>
  <c r="A14" i="1"/>
  <c r="A13" i="1"/>
  <c r="A11" i="1"/>
  <c r="A10" i="1"/>
  <c r="A9" i="1"/>
  <c r="A49" i="14"/>
  <c r="A47" i="14"/>
  <c r="A45" i="14"/>
  <c r="A44" i="14"/>
  <c r="A40" i="14"/>
  <c r="A39" i="14"/>
  <c r="A37" i="14"/>
  <c r="A36" i="14"/>
  <c r="A35" i="14"/>
  <c r="A23" i="14"/>
  <c r="A21" i="14"/>
  <c r="A19" i="14"/>
  <c r="A18" i="14"/>
  <c r="A17" i="14"/>
  <c r="A14" i="14"/>
  <c r="A13" i="14"/>
  <c r="A11" i="14"/>
  <c r="A10" i="14"/>
  <c r="A9" i="14"/>
  <c r="A49" i="15"/>
  <c r="A47" i="15"/>
  <c r="A45" i="15"/>
  <c r="A44" i="15"/>
  <c r="A40" i="15"/>
  <c r="A39" i="15"/>
  <c r="A37" i="15"/>
  <c r="A36" i="15"/>
  <c r="A35" i="15"/>
  <c r="A23" i="15"/>
  <c r="A21" i="15"/>
  <c r="A19" i="15"/>
  <c r="A18" i="15"/>
  <c r="A17" i="15"/>
  <c r="A14" i="15"/>
  <c r="A13" i="15"/>
  <c r="A11" i="15"/>
  <c r="A10" i="15"/>
  <c r="A9" i="15"/>
  <c r="I52" i="20" l="1"/>
  <c r="A52" i="19"/>
  <c r="H52" i="19"/>
  <c r="W11" i="19"/>
  <c r="I64" i="20"/>
  <c r="H64" i="19"/>
  <c r="T142" i="19"/>
  <c r="I38" i="19"/>
  <c r="W10" i="19"/>
  <c r="I52" i="19" l="1"/>
  <c r="I64" i="19"/>
  <c r="T151" i="15"/>
  <c r="T148" i="15"/>
  <c r="T149" i="15"/>
  <c r="T153" i="15"/>
  <c r="H37" i="1"/>
  <c r="H63" i="1" s="1"/>
  <c r="H36" i="1"/>
  <c r="H62" i="1" s="1"/>
  <c r="H35" i="1"/>
  <c r="I35" i="1" s="1"/>
  <c r="V193" i="15"/>
  <c r="V191" i="15"/>
  <c r="V167" i="15"/>
  <c r="V165" i="15"/>
  <c r="V115" i="14"/>
  <c r="V114" i="14"/>
  <c r="V191" i="1"/>
  <c r="V165" i="1"/>
  <c r="V168" i="1" s="1"/>
  <c r="T150" i="15" l="1"/>
  <c r="V182" i="1"/>
  <c r="T154" i="15"/>
  <c r="W35" i="1"/>
  <c r="I37" i="1"/>
  <c r="V89" i="14"/>
  <c r="V149" i="15"/>
  <c r="V147" i="15"/>
  <c r="V87" i="14"/>
  <c r="A9" i="19"/>
  <c r="A9" i="20"/>
  <c r="A11" i="20"/>
  <c r="A10" i="20"/>
  <c r="A35" i="20"/>
  <c r="A36" i="20"/>
  <c r="A37" i="20"/>
  <c r="V113" i="14"/>
  <c r="V116" i="14" s="1"/>
  <c r="V151" i="15"/>
  <c r="V153" i="15"/>
  <c r="V148" i="15"/>
  <c r="V192" i="15"/>
  <c r="V166" i="15"/>
  <c r="V168" i="15" s="1"/>
  <c r="V88" i="14"/>
  <c r="I36" i="1"/>
  <c r="V38" i="15"/>
  <c r="V12" i="1"/>
  <c r="H36" i="20"/>
  <c r="H62" i="20" s="1"/>
  <c r="H37" i="20"/>
  <c r="H63" i="20" s="1"/>
  <c r="H9" i="20"/>
  <c r="H35" i="20"/>
  <c r="V150" i="15" l="1"/>
  <c r="W150" i="15" s="1"/>
  <c r="T155" i="15"/>
  <c r="V154" i="15"/>
  <c r="W154" i="15" s="1"/>
  <c r="V12" i="15"/>
  <c r="V38" i="1"/>
  <c r="V90" i="14"/>
  <c r="V90" i="1"/>
  <c r="V116" i="1"/>
  <c r="W37" i="1"/>
  <c r="A11" i="19"/>
  <c r="H9" i="19"/>
  <c r="A10" i="19"/>
  <c r="W36" i="1"/>
  <c r="W193" i="14"/>
  <c r="W191" i="14"/>
  <c r="W179" i="14"/>
  <c r="W175" i="14"/>
  <c r="W174" i="14"/>
  <c r="W167" i="14"/>
  <c r="W115" i="14"/>
  <c r="W75" i="14"/>
  <c r="W71" i="14"/>
  <c r="U231" i="14"/>
  <c r="S231" i="14"/>
  <c r="R231" i="14"/>
  <c r="U229" i="14"/>
  <c r="S229" i="14"/>
  <c r="R229" i="14"/>
  <c r="U227" i="14"/>
  <c r="S227" i="14"/>
  <c r="R227" i="14"/>
  <c r="U226" i="14"/>
  <c r="S226" i="14"/>
  <c r="R226" i="14"/>
  <c r="U225" i="14"/>
  <c r="S225" i="14"/>
  <c r="R225" i="14"/>
  <c r="U221" i="14"/>
  <c r="S221" i="14"/>
  <c r="R221" i="14"/>
  <c r="U219" i="14"/>
  <c r="S219" i="14"/>
  <c r="R219" i="14"/>
  <c r="U218" i="14"/>
  <c r="S218" i="14"/>
  <c r="R218" i="14"/>
  <c r="U217" i="14"/>
  <c r="S217" i="14"/>
  <c r="R217" i="14"/>
  <c r="V205" i="14"/>
  <c r="U194" i="14"/>
  <c r="S194" i="14"/>
  <c r="R194" i="14"/>
  <c r="V179" i="14"/>
  <c r="U61" i="14"/>
  <c r="R61" i="14"/>
  <c r="V49" i="14"/>
  <c r="U38" i="14"/>
  <c r="S38" i="14"/>
  <c r="R38" i="14"/>
  <c r="H37" i="14"/>
  <c r="H63" i="14" s="1"/>
  <c r="H36" i="14"/>
  <c r="H62" i="14" s="1"/>
  <c r="H35" i="14"/>
  <c r="V23" i="14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Q50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H9" i="24"/>
  <c r="E9" i="24"/>
  <c r="U194" i="1"/>
  <c r="S194" i="1"/>
  <c r="R194" i="1"/>
  <c r="U194" i="15"/>
  <c r="S194" i="15"/>
  <c r="R194" i="15"/>
  <c r="U38" i="1"/>
  <c r="S38" i="1"/>
  <c r="R38" i="1"/>
  <c r="U38" i="15"/>
  <c r="S38" i="15"/>
  <c r="R38" i="15"/>
  <c r="U12" i="1"/>
  <c r="S12" i="1"/>
  <c r="R12" i="1"/>
  <c r="U12" i="15"/>
  <c r="S12" i="15"/>
  <c r="R12" i="15"/>
  <c r="S228" i="14" l="1"/>
  <c r="U228" i="14"/>
  <c r="R228" i="14"/>
  <c r="S232" i="14"/>
  <c r="R232" i="14"/>
  <c r="R208" i="15"/>
  <c r="U52" i="14"/>
  <c r="S52" i="15"/>
  <c r="S208" i="15"/>
  <c r="U208" i="14"/>
  <c r="U52" i="15"/>
  <c r="U208" i="15"/>
  <c r="R52" i="15"/>
  <c r="R52" i="1"/>
  <c r="R208" i="1"/>
  <c r="S208" i="14"/>
  <c r="S52" i="1"/>
  <c r="S208" i="1"/>
  <c r="U52" i="1"/>
  <c r="U208" i="1"/>
  <c r="S64" i="14"/>
  <c r="R208" i="14"/>
  <c r="U224" i="14"/>
  <c r="S224" i="14"/>
  <c r="U232" i="14"/>
  <c r="S52" i="14"/>
  <c r="R52" i="14"/>
  <c r="S26" i="15"/>
  <c r="U26" i="14"/>
  <c r="U26" i="15"/>
  <c r="R26" i="15"/>
  <c r="S26" i="14"/>
  <c r="R26" i="1"/>
  <c r="U26" i="1"/>
  <c r="S26" i="1"/>
  <c r="O12" i="24"/>
  <c r="T24" i="24"/>
  <c r="T226" i="14"/>
  <c r="T229" i="14"/>
  <c r="T227" i="14"/>
  <c r="T231" i="14"/>
  <c r="T221" i="14"/>
  <c r="R224" i="14"/>
  <c r="T225" i="14"/>
  <c r="V194" i="1"/>
  <c r="S194" i="20"/>
  <c r="R194" i="20"/>
  <c r="U194" i="20"/>
  <c r="R64" i="14"/>
  <c r="U64" i="14"/>
  <c r="T66" i="24"/>
  <c r="V66" i="24" s="1"/>
  <c r="V175" i="14"/>
  <c r="V200" i="14"/>
  <c r="V174" i="14"/>
  <c r="V44" i="14"/>
  <c r="Q176" i="24"/>
  <c r="W176" i="24" s="1"/>
  <c r="O67" i="24"/>
  <c r="T141" i="24"/>
  <c r="E75" i="24"/>
  <c r="O153" i="24"/>
  <c r="Q153" i="24" s="1"/>
  <c r="I23" i="24"/>
  <c r="I40" i="24"/>
  <c r="W45" i="24"/>
  <c r="T62" i="24"/>
  <c r="T140" i="24"/>
  <c r="T230" i="24"/>
  <c r="V230" i="24" s="1"/>
  <c r="V201" i="14"/>
  <c r="V45" i="14"/>
  <c r="V19" i="14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V141" i="24"/>
  <c r="I37" i="14"/>
  <c r="W37" i="14"/>
  <c r="W89" i="14"/>
  <c r="V195" i="14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I73" i="24" s="1"/>
  <c r="O38" i="24"/>
  <c r="D51" i="24"/>
  <c r="D52" i="24" s="1"/>
  <c r="N51" i="24"/>
  <c r="N52" i="24" s="1"/>
  <c r="I47" i="24"/>
  <c r="I49" i="24"/>
  <c r="W115" i="24"/>
  <c r="T144" i="24"/>
  <c r="V144" i="24" s="1"/>
  <c r="U207" i="24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0" i="15"/>
  <c r="A20" i="1"/>
  <c r="A20" i="14"/>
  <c r="A62" i="14"/>
  <c r="A65" i="14"/>
  <c r="A70" i="14"/>
  <c r="A73" i="14"/>
  <c r="A75" i="14"/>
  <c r="A38" i="14"/>
  <c r="V96" i="14"/>
  <c r="V127" i="14"/>
  <c r="A61" i="14"/>
  <c r="A63" i="14"/>
  <c r="A66" i="14"/>
  <c r="A69" i="14"/>
  <c r="A71" i="14"/>
  <c r="A12" i="15"/>
  <c r="A38" i="15"/>
  <c r="V95" i="14"/>
  <c r="V101" i="14"/>
  <c r="A12" i="1"/>
  <c r="A38" i="1"/>
  <c r="V123" i="14"/>
  <c r="A12" i="14"/>
  <c r="V97" i="14"/>
  <c r="V122" i="14"/>
  <c r="V196" i="14"/>
  <c r="S12" i="20"/>
  <c r="V170" i="14"/>
  <c r="R12" i="20"/>
  <c r="V118" i="14"/>
  <c r="W114" i="14"/>
  <c r="W88" i="14"/>
  <c r="V92" i="14"/>
  <c r="W62" i="14"/>
  <c r="V40" i="14"/>
  <c r="W66" i="14"/>
  <c r="V14" i="14"/>
  <c r="I21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F72" i="24"/>
  <c r="U72" i="24"/>
  <c r="T70" i="24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T142" i="24" s="1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I50" i="24" s="1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M154" i="24"/>
  <c r="O168" i="24"/>
  <c r="O172" i="24"/>
  <c r="T180" i="24"/>
  <c r="O198" i="24"/>
  <c r="O202" i="24"/>
  <c r="S220" i="24"/>
  <c r="N224" i="24"/>
  <c r="U224" i="24"/>
  <c r="I13" i="14"/>
  <c r="V117" i="14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1" i="14"/>
  <c r="T217" i="14"/>
  <c r="T219" i="14"/>
  <c r="V219" i="14" s="1"/>
  <c r="V39" i="14"/>
  <c r="V173" i="14"/>
  <c r="V17" i="14"/>
  <c r="T141" i="14"/>
  <c r="T151" i="14"/>
  <c r="T153" i="14"/>
  <c r="W113" i="14"/>
  <c r="T140" i="14"/>
  <c r="U220" i="14"/>
  <c r="W205" i="14"/>
  <c r="V203" i="14"/>
  <c r="V206" i="14" s="1"/>
  <c r="S220" i="14"/>
  <c r="R220" i="14"/>
  <c r="V125" i="14"/>
  <c r="V99" i="14"/>
  <c r="T149" i="14"/>
  <c r="V47" i="14"/>
  <c r="V50" i="14" s="1"/>
  <c r="W50" i="14" s="1"/>
  <c r="V21" i="14"/>
  <c r="V13" i="14"/>
  <c r="I36" i="14"/>
  <c r="I23" i="14"/>
  <c r="W10" i="14"/>
  <c r="I18" i="14"/>
  <c r="I14" i="14"/>
  <c r="I11" i="14"/>
  <c r="I17" i="14"/>
  <c r="I19" i="14"/>
  <c r="W49" i="14"/>
  <c r="W11" i="14"/>
  <c r="W23" i="14"/>
  <c r="V91" i="14"/>
  <c r="V121" i="14"/>
  <c r="T139" i="14"/>
  <c r="V169" i="14"/>
  <c r="V177" i="14"/>
  <c r="V180" i="14" s="1"/>
  <c r="V194" i="14"/>
  <c r="V199" i="14"/>
  <c r="W35" i="14"/>
  <c r="I35" i="14"/>
  <c r="T61" i="14"/>
  <c r="T148" i="14"/>
  <c r="T218" i="14"/>
  <c r="Q63" i="24"/>
  <c r="W11" i="24"/>
  <c r="Q62" i="24"/>
  <c r="W10" i="24"/>
  <c r="Q71" i="24"/>
  <c r="W19" i="24"/>
  <c r="E69" i="24"/>
  <c r="E20" i="24"/>
  <c r="I20" i="24" s="1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2" i="24"/>
  <c r="Q125" i="24"/>
  <c r="O141" i="24"/>
  <c r="Q141" i="24" s="1"/>
  <c r="W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8" i="24" s="1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W23" i="24"/>
  <c r="Q24" i="24"/>
  <c r="O42" i="24"/>
  <c r="I45" i="24"/>
  <c r="T63" i="24"/>
  <c r="V63" i="24" s="1"/>
  <c r="Q66" i="24"/>
  <c r="T67" i="24"/>
  <c r="V67" i="24" s="1"/>
  <c r="W67" i="24" s="1"/>
  <c r="P77" i="24"/>
  <c r="T75" i="24"/>
  <c r="V75" i="24" s="1"/>
  <c r="M104" i="24"/>
  <c r="W93" i="24"/>
  <c r="W123" i="24"/>
  <c r="V140" i="24"/>
  <c r="V145" i="24"/>
  <c r="O151" i="24"/>
  <c r="T152" i="24"/>
  <c r="V152" i="24" s="1"/>
  <c r="W179" i="24"/>
  <c r="W193" i="24"/>
  <c r="U208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V70" i="24"/>
  <c r="W70" i="24" s="1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V124" i="14" l="1"/>
  <c r="W124" i="14" s="1"/>
  <c r="V202" i="14"/>
  <c r="V20" i="14"/>
  <c r="T150" i="14"/>
  <c r="V98" i="14"/>
  <c r="V46" i="14"/>
  <c r="W46" i="14" s="1"/>
  <c r="V176" i="14"/>
  <c r="T228" i="14"/>
  <c r="V102" i="14"/>
  <c r="S233" i="14"/>
  <c r="R208" i="20"/>
  <c r="U233" i="14"/>
  <c r="S208" i="20"/>
  <c r="V208" i="1"/>
  <c r="T232" i="14"/>
  <c r="U234" i="14"/>
  <c r="S78" i="14"/>
  <c r="U208" i="20"/>
  <c r="R234" i="14"/>
  <c r="S234" i="14"/>
  <c r="R233" i="14"/>
  <c r="T154" i="14"/>
  <c r="V128" i="14"/>
  <c r="W128" i="14" s="1"/>
  <c r="U78" i="14"/>
  <c r="R78" i="14"/>
  <c r="W121" i="24"/>
  <c r="T224" i="14"/>
  <c r="P78" i="24"/>
  <c r="U155" i="24"/>
  <c r="M77" i="24"/>
  <c r="M78" i="24" s="1"/>
  <c r="W98" i="14"/>
  <c r="V120" i="14"/>
  <c r="V172" i="14"/>
  <c r="V198" i="14"/>
  <c r="V94" i="14"/>
  <c r="V42" i="14"/>
  <c r="T142" i="14"/>
  <c r="A26" i="1"/>
  <c r="O72" i="24"/>
  <c r="W75" i="24"/>
  <c r="W148" i="24"/>
  <c r="I26" i="14"/>
  <c r="A26" i="14"/>
  <c r="A26" i="15"/>
  <c r="W153" i="24"/>
  <c r="W144" i="24"/>
  <c r="O150" i="24"/>
  <c r="I66" i="24"/>
  <c r="Q147" i="24"/>
  <c r="O146" i="24"/>
  <c r="V129" i="24"/>
  <c r="I62" i="24"/>
  <c r="W145" i="24"/>
  <c r="O76" i="24"/>
  <c r="H64" i="24"/>
  <c r="I16" i="14"/>
  <c r="T194" i="20"/>
  <c r="V231" i="14"/>
  <c r="W200" i="14"/>
  <c r="W18" i="14"/>
  <c r="V218" i="14"/>
  <c r="W170" i="14"/>
  <c r="T64" i="14"/>
  <c r="O181" i="24"/>
  <c r="O182" i="24" s="1"/>
  <c r="P233" i="24"/>
  <c r="P234" i="24" s="1"/>
  <c r="W73" i="14"/>
  <c r="W65" i="14"/>
  <c r="W70" i="14"/>
  <c r="W69" i="14"/>
  <c r="W152" i="24"/>
  <c r="I42" i="24"/>
  <c r="E68" i="24"/>
  <c r="W63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H68" i="24"/>
  <c r="H77" i="24" s="1"/>
  <c r="W44" i="14"/>
  <c r="W96" i="14"/>
  <c r="W201" i="14"/>
  <c r="W45" i="14"/>
  <c r="W19" i="14"/>
  <c r="V226" i="14"/>
  <c r="W196" i="14"/>
  <c r="W40" i="14"/>
  <c r="V217" i="14"/>
  <c r="W127" i="14"/>
  <c r="W101" i="14"/>
  <c r="V229" i="14"/>
  <c r="W97" i="14"/>
  <c r="O68" i="24"/>
  <c r="O77" i="24" s="1"/>
  <c r="V227" i="14"/>
  <c r="W123" i="14"/>
  <c r="W122" i="14"/>
  <c r="W90" i="24"/>
  <c r="N77" i="24"/>
  <c r="N78" i="24" s="1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V225" i="14"/>
  <c r="V221" i="14"/>
  <c r="R156" i="24"/>
  <c r="W124" i="24"/>
  <c r="U233" i="24"/>
  <c r="U234" i="24" s="1"/>
  <c r="V130" i="24"/>
  <c r="I63" i="14"/>
  <c r="W92" i="14"/>
  <c r="W192" i="14"/>
  <c r="W14" i="14"/>
  <c r="V148" i="14"/>
  <c r="V141" i="14"/>
  <c r="V147" i="14"/>
  <c r="I20" i="14"/>
  <c r="V151" i="14"/>
  <c r="W169" i="14"/>
  <c r="V153" i="14"/>
  <c r="A64" i="14"/>
  <c r="V149" i="14"/>
  <c r="V144" i="14"/>
  <c r="W166" i="14"/>
  <c r="V140" i="14"/>
  <c r="W39" i="14"/>
  <c r="W36" i="14"/>
  <c r="W118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17" i="14"/>
  <c r="T25" i="24"/>
  <c r="T26" i="24" s="1"/>
  <c r="I46" i="24"/>
  <c r="R155" i="24"/>
  <c r="Q76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V182" i="24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194" i="14"/>
  <c r="I62" i="14"/>
  <c r="I12" i="14"/>
  <c r="W12" i="14"/>
  <c r="W17" i="14"/>
  <c r="W219" i="14"/>
  <c r="W199" i="14"/>
  <c r="W177" i="14"/>
  <c r="W121" i="14"/>
  <c r="W99" i="14"/>
  <c r="W95" i="14"/>
  <c r="W47" i="14"/>
  <c r="W21" i="14"/>
  <c r="W9" i="14"/>
  <c r="W195" i="14"/>
  <c r="V139" i="14"/>
  <c r="V61" i="14"/>
  <c r="W87" i="14"/>
  <c r="T220" i="14"/>
  <c r="W91" i="14"/>
  <c r="W203" i="14"/>
  <c r="W176" i="14"/>
  <c r="W173" i="14"/>
  <c r="V143" i="14"/>
  <c r="I61" i="14"/>
  <c r="W168" i="14"/>
  <c r="W165" i="14"/>
  <c r="W125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Q150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V150" i="14" l="1"/>
  <c r="W150" i="14" s="1"/>
  <c r="V232" i="14"/>
  <c r="V228" i="14"/>
  <c r="T155" i="14"/>
  <c r="T208" i="20"/>
  <c r="V16" i="14"/>
  <c r="T156" i="14"/>
  <c r="V207" i="14"/>
  <c r="V208" i="14"/>
  <c r="T233" i="14"/>
  <c r="V181" i="14"/>
  <c r="V182" i="14"/>
  <c r="T234" i="14"/>
  <c r="V154" i="14"/>
  <c r="W154" i="14" s="1"/>
  <c r="V129" i="14"/>
  <c r="W129" i="14" s="1"/>
  <c r="V130" i="14"/>
  <c r="W130" i="14" s="1"/>
  <c r="V103" i="14"/>
  <c r="W103" i="14" s="1"/>
  <c r="V104" i="14"/>
  <c r="W104" i="14" s="1"/>
  <c r="V51" i="14"/>
  <c r="V52" i="14"/>
  <c r="T78" i="14"/>
  <c r="W208" i="14"/>
  <c r="W102" i="14"/>
  <c r="W182" i="14"/>
  <c r="O155" i="24"/>
  <c r="W120" i="14"/>
  <c r="V146" i="14"/>
  <c r="W42" i="14"/>
  <c r="V64" i="14"/>
  <c r="V142" i="14"/>
  <c r="I64" i="24"/>
  <c r="H78" i="24"/>
  <c r="W231" i="14"/>
  <c r="I68" i="24"/>
  <c r="W94" i="14"/>
  <c r="V194" i="20"/>
  <c r="W218" i="14"/>
  <c r="V223" i="14"/>
  <c r="V224" i="14" s="1"/>
  <c r="W226" i="14"/>
  <c r="V220" i="14"/>
  <c r="W140" i="14"/>
  <c r="X130" i="24"/>
  <c r="X104" i="24"/>
  <c r="Y130" i="24"/>
  <c r="W229" i="14"/>
  <c r="W227" i="14"/>
  <c r="W217" i="14"/>
  <c r="I52" i="24"/>
  <c r="W141" i="14"/>
  <c r="Q181" i="24"/>
  <c r="W181" i="24" s="1"/>
  <c r="W225" i="14"/>
  <c r="X129" i="24"/>
  <c r="Y104" i="24"/>
  <c r="O78" i="24"/>
  <c r="O156" i="24"/>
  <c r="W148" i="14"/>
  <c r="W153" i="14"/>
  <c r="W221" i="14"/>
  <c r="W38" i="14"/>
  <c r="Y103" i="24"/>
  <c r="Z103" i="24" s="1"/>
  <c r="Y129" i="24"/>
  <c r="W116" i="14"/>
  <c r="W151" i="14"/>
  <c r="W147" i="14"/>
  <c r="W149" i="14"/>
  <c r="W144" i="14"/>
  <c r="T77" i="24"/>
  <c r="T78" i="24" s="1"/>
  <c r="T155" i="24"/>
  <c r="V51" i="24"/>
  <c r="V52" i="24" s="1"/>
  <c r="W143" i="24"/>
  <c r="V233" i="24"/>
  <c r="V234" i="24" s="1"/>
  <c r="I51" i="24"/>
  <c r="W143" i="14"/>
  <c r="W139" i="14"/>
  <c r="W90" i="14"/>
  <c r="W61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W51" i="14" l="1"/>
  <c r="V208" i="20"/>
  <c r="W16" i="14"/>
  <c r="V233" i="14"/>
  <c r="V234" i="14"/>
  <c r="V155" i="14"/>
  <c r="W155" i="14" s="1"/>
  <c r="V156" i="14"/>
  <c r="W156" i="14" s="1"/>
  <c r="W52" i="14"/>
  <c r="V78" i="14"/>
  <c r="W146" i="14"/>
  <c r="Z130" i="24"/>
  <c r="W208" i="20"/>
  <c r="W182" i="20"/>
  <c r="W223" i="14"/>
  <c r="W220" i="14"/>
  <c r="W64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W142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V24" i="14" l="1"/>
  <c r="W24" i="14" s="1"/>
  <c r="W78" i="14"/>
  <c r="Z156" i="24"/>
  <c r="W77" i="24"/>
  <c r="W78" i="24"/>
  <c r="Z155" i="24"/>
  <c r="W233" i="24"/>
  <c r="Q234" i="24"/>
  <c r="W234" i="24" s="1"/>
  <c r="W20" i="14" l="1"/>
  <c r="V25" i="14"/>
  <c r="V26" i="14"/>
  <c r="A70" i="1"/>
  <c r="S141" i="19"/>
  <c r="R218" i="19"/>
  <c r="R141" i="19"/>
  <c r="S219" i="19"/>
  <c r="S140" i="19"/>
  <c r="R219" i="19"/>
  <c r="R140" i="19"/>
  <c r="S218" i="19"/>
  <c r="S194" i="19"/>
  <c r="R194" i="19"/>
  <c r="U14" i="20"/>
  <c r="W26" i="14" l="1"/>
  <c r="W25" i="14"/>
  <c r="T219" i="19"/>
  <c r="T141" i="19"/>
  <c r="T218" i="19"/>
  <c r="S220" i="19"/>
  <c r="R220" i="19"/>
  <c r="T140" i="19"/>
  <c r="U12" i="19"/>
  <c r="S14" i="20"/>
  <c r="R14" i="20"/>
  <c r="G14" i="20"/>
  <c r="G14" i="19" s="1"/>
  <c r="F14" i="20"/>
  <c r="F14" i="19" s="1"/>
  <c r="H14" i="19" l="1"/>
  <c r="I14" i="19" s="1"/>
  <c r="U26" i="19"/>
  <c r="S14" i="19"/>
  <c r="R14" i="19"/>
  <c r="F66" i="20"/>
  <c r="H14" i="20"/>
  <c r="G66" i="20"/>
  <c r="A14" i="20"/>
  <c r="T220" i="19"/>
  <c r="S12" i="19"/>
  <c r="R12" i="19"/>
  <c r="T14" i="20"/>
  <c r="G66" i="19" l="1"/>
  <c r="T14" i="19"/>
  <c r="H66" i="20"/>
  <c r="F66" i="19"/>
  <c r="A14" i="19"/>
  <c r="V14" i="20"/>
  <c r="V9" i="19"/>
  <c r="V12" i="19" s="1"/>
  <c r="T12" i="19"/>
  <c r="I66" i="20" l="1"/>
  <c r="V14" i="19"/>
  <c r="H66" i="19"/>
  <c r="I66" i="19" l="1"/>
  <c r="W14" i="19"/>
  <c r="W14" i="20"/>
  <c r="I14" i="20"/>
  <c r="A36" i="19" l="1"/>
  <c r="A37" i="19"/>
  <c r="A35" i="19" l="1"/>
  <c r="A38" i="20"/>
  <c r="A12" i="19"/>
  <c r="A12" i="20"/>
  <c r="A38" i="19" l="1"/>
  <c r="U63" i="1"/>
  <c r="U62" i="1"/>
  <c r="U61" i="1"/>
  <c r="U63" i="15"/>
  <c r="U62" i="15"/>
  <c r="U61" i="15"/>
  <c r="U61" i="19" l="1"/>
  <c r="U62" i="19"/>
  <c r="U63" i="19"/>
  <c r="U64" i="1"/>
  <c r="U64" i="15"/>
  <c r="U64" i="19" l="1"/>
  <c r="S101" i="20" l="1"/>
  <c r="S99" i="20"/>
  <c r="S97" i="20"/>
  <c r="S95" i="20"/>
  <c r="S92" i="20"/>
  <c r="S91" i="20"/>
  <c r="U219" i="1"/>
  <c r="S219" i="1"/>
  <c r="R219" i="1"/>
  <c r="U218" i="1"/>
  <c r="S218" i="1"/>
  <c r="R218" i="1"/>
  <c r="U217" i="1"/>
  <c r="S217" i="1"/>
  <c r="R217" i="1"/>
  <c r="U231" i="1"/>
  <c r="S231" i="1"/>
  <c r="R231" i="1"/>
  <c r="U229" i="1"/>
  <c r="S229" i="1"/>
  <c r="R229" i="1"/>
  <c r="U227" i="1"/>
  <c r="S227" i="1"/>
  <c r="R227" i="1"/>
  <c r="U226" i="1"/>
  <c r="S226" i="1"/>
  <c r="R226" i="1"/>
  <c r="U225" i="1"/>
  <c r="S225" i="1"/>
  <c r="R225" i="1"/>
  <c r="U221" i="1"/>
  <c r="S221" i="1"/>
  <c r="R221" i="1"/>
  <c r="W193" i="1"/>
  <c r="W192" i="1"/>
  <c r="W167" i="1"/>
  <c r="W166" i="1"/>
  <c r="W115" i="1"/>
  <c r="S63" i="1"/>
  <c r="R63" i="1"/>
  <c r="S62" i="1"/>
  <c r="R62" i="1"/>
  <c r="S61" i="1"/>
  <c r="R61" i="1"/>
  <c r="U75" i="1"/>
  <c r="S75" i="1"/>
  <c r="R75" i="1"/>
  <c r="U73" i="1"/>
  <c r="S73" i="1"/>
  <c r="R73" i="1"/>
  <c r="U71" i="1"/>
  <c r="S71" i="1"/>
  <c r="R71" i="1"/>
  <c r="U70" i="1"/>
  <c r="S70" i="1"/>
  <c r="R70" i="1"/>
  <c r="U69" i="1"/>
  <c r="S69" i="1"/>
  <c r="R69" i="1"/>
  <c r="U66" i="1"/>
  <c r="S66" i="1"/>
  <c r="R66" i="1"/>
  <c r="U65" i="1"/>
  <c r="S65" i="1"/>
  <c r="V49" i="1"/>
  <c r="H9" i="1"/>
  <c r="V23" i="1"/>
  <c r="S102" i="20" l="1"/>
  <c r="S98" i="20"/>
  <c r="U228" i="1"/>
  <c r="U72" i="1"/>
  <c r="S228" i="1"/>
  <c r="R72" i="1"/>
  <c r="S72" i="1"/>
  <c r="R228" i="1"/>
  <c r="R76" i="1"/>
  <c r="S76" i="1"/>
  <c r="U76" i="1"/>
  <c r="R232" i="1"/>
  <c r="U224" i="1"/>
  <c r="S224" i="1"/>
  <c r="U232" i="1"/>
  <c r="S232" i="1"/>
  <c r="U68" i="1"/>
  <c r="S68" i="1"/>
  <c r="T221" i="1"/>
  <c r="R224" i="1"/>
  <c r="T226" i="1"/>
  <c r="T229" i="1"/>
  <c r="T227" i="1"/>
  <c r="T231" i="1"/>
  <c r="V231" i="1" s="1"/>
  <c r="S94" i="20"/>
  <c r="T225" i="1"/>
  <c r="S92" i="19"/>
  <c r="S99" i="19"/>
  <c r="I16" i="1"/>
  <c r="S101" i="19"/>
  <c r="S97" i="19"/>
  <c r="S95" i="19"/>
  <c r="S91" i="19"/>
  <c r="V44" i="1"/>
  <c r="A66" i="1"/>
  <c r="A69" i="1"/>
  <c r="A63" i="1"/>
  <c r="A75" i="1"/>
  <c r="V122" i="1"/>
  <c r="V127" i="1"/>
  <c r="V96" i="1"/>
  <c r="V101" i="1"/>
  <c r="A73" i="1"/>
  <c r="A62" i="1"/>
  <c r="A71" i="1"/>
  <c r="A61" i="1"/>
  <c r="S64" i="1"/>
  <c r="V118" i="1"/>
  <c r="V92" i="1"/>
  <c r="V40" i="1"/>
  <c r="V14" i="1"/>
  <c r="U220" i="1"/>
  <c r="R220" i="1"/>
  <c r="S220" i="1"/>
  <c r="V121" i="1"/>
  <c r="R64" i="1"/>
  <c r="V17" i="1"/>
  <c r="V47" i="1"/>
  <c r="V50" i="1" s="1"/>
  <c r="W50" i="1" s="1"/>
  <c r="V125" i="1"/>
  <c r="V99" i="1"/>
  <c r="V21" i="1"/>
  <c r="V24" i="1" s="1"/>
  <c r="V45" i="1"/>
  <c r="V19" i="1"/>
  <c r="V123" i="1"/>
  <c r="V97" i="1"/>
  <c r="V95" i="1"/>
  <c r="V117" i="1"/>
  <c r="V91" i="1"/>
  <c r="V39" i="1"/>
  <c r="V13" i="1"/>
  <c r="W114" i="1"/>
  <c r="W89" i="1"/>
  <c r="W10" i="1"/>
  <c r="W218" i="1"/>
  <c r="W219" i="1"/>
  <c r="T75" i="1"/>
  <c r="T63" i="1"/>
  <c r="T149" i="1"/>
  <c r="T139" i="1"/>
  <c r="T73" i="1"/>
  <c r="I14" i="1"/>
  <c r="T148" i="1"/>
  <c r="W118" i="1"/>
  <c r="W175" i="1"/>
  <c r="I21" i="1"/>
  <c r="W122" i="1"/>
  <c r="T153" i="1"/>
  <c r="W196" i="1"/>
  <c r="T219" i="1"/>
  <c r="V219" i="1" s="1"/>
  <c r="T71" i="1"/>
  <c r="T62" i="1"/>
  <c r="W174" i="1"/>
  <c r="T218" i="1"/>
  <c r="W123" i="1"/>
  <c r="H61" i="1"/>
  <c r="W200" i="1"/>
  <c r="W203" i="1"/>
  <c r="W205" i="1"/>
  <c r="W127" i="1"/>
  <c r="I10" i="1"/>
  <c r="T69" i="1"/>
  <c r="I17" i="1"/>
  <c r="I18" i="1"/>
  <c r="W177" i="1"/>
  <c r="R65" i="1"/>
  <c r="I19" i="1"/>
  <c r="I11" i="1"/>
  <c r="T70" i="1"/>
  <c r="T151" i="1"/>
  <c r="W49" i="1"/>
  <c r="T217" i="1"/>
  <c r="I9" i="1"/>
  <c r="W125" i="1"/>
  <c r="W170" i="1"/>
  <c r="W23" i="1"/>
  <c r="I23" i="1"/>
  <c r="T61" i="1"/>
  <c r="W201" i="1"/>
  <c r="T66" i="1"/>
  <c r="T140" i="1"/>
  <c r="T141" i="1"/>
  <c r="W179" i="1"/>
  <c r="T150" i="1" l="1"/>
  <c r="T72" i="1"/>
  <c r="V20" i="1"/>
  <c r="V124" i="1"/>
  <c r="S98" i="19"/>
  <c r="V98" i="1"/>
  <c r="V46" i="1"/>
  <c r="T228" i="1"/>
  <c r="U233" i="1"/>
  <c r="V128" i="1"/>
  <c r="U234" i="1"/>
  <c r="S233" i="1"/>
  <c r="R68" i="1"/>
  <c r="T232" i="1"/>
  <c r="R233" i="1"/>
  <c r="S234" i="1"/>
  <c r="R234" i="1"/>
  <c r="T154" i="1"/>
  <c r="V102" i="1"/>
  <c r="W102" i="1" s="1"/>
  <c r="S102" i="19"/>
  <c r="S103" i="20"/>
  <c r="S104" i="20"/>
  <c r="S77" i="1"/>
  <c r="S78" i="1"/>
  <c r="T76" i="1"/>
  <c r="U77" i="1"/>
  <c r="U78" i="1"/>
  <c r="W130" i="1"/>
  <c r="T224" i="1"/>
  <c r="W24" i="1"/>
  <c r="V226" i="1"/>
  <c r="V120" i="1"/>
  <c r="S94" i="19"/>
  <c r="V94" i="1"/>
  <c r="V16" i="1"/>
  <c r="V42" i="1"/>
  <c r="W40" i="1"/>
  <c r="V229" i="1"/>
  <c r="V232" i="1" s="1"/>
  <c r="V227" i="1"/>
  <c r="V225" i="1"/>
  <c r="V218" i="1"/>
  <c r="T142" i="1"/>
  <c r="V221" i="1"/>
  <c r="I26" i="1"/>
  <c r="W45" i="1"/>
  <c r="W44" i="1"/>
  <c r="W101" i="1"/>
  <c r="V75" i="1"/>
  <c r="W18" i="1"/>
  <c r="W92" i="1"/>
  <c r="W14" i="1"/>
  <c r="V70" i="1"/>
  <c r="W96" i="1"/>
  <c r="W17" i="1"/>
  <c r="V63" i="1"/>
  <c r="W63" i="1" s="1"/>
  <c r="A64" i="1"/>
  <c r="A65" i="1"/>
  <c r="V148" i="1"/>
  <c r="V141" i="1"/>
  <c r="V153" i="1"/>
  <c r="V144" i="1"/>
  <c r="V66" i="1"/>
  <c r="V140" i="1"/>
  <c r="V62" i="1"/>
  <c r="V217" i="1"/>
  <c r="T220" i="1"/>
  <c r="W95" i="1"/>
  <c r="V139" i="1"/>
  <c r="V69" i="1"/>
  <c r="V61" i="1"/>
  <c r="T64" i="1"/>
  <c r="W21" i="1"/>
  <c r="V151" i="1"/>
  <c r="V73" i="1"/>
  <c r="W19" i="1"/>
  <c r="V71" i="1"/>
  <c r="W97" i="1"/>
  <c r="V149" i="1"/>
  <c r="V147" i="1"/>
  <c r="W13" i="1"/>
  <c r="V143" i="1"/>
  <c r="W91" i="1"/>
  <c r="W39" i="1"/>
  <c r="I12" i="1"/>
  <c r="I13" i="1"/>
  <c r="W88" i="1"/>
  <c r="W116" i="1"/>
  <c r="W191" i="1"/>
  <c r="W9" i="1"/>
  <c r="W168" i="1"/>
  <c r="W11" i="1"/>
  <c r="W194" i="1"/>
  <c r="W176" i="1"/>
  <c r="I62" i="1"/>
  <c r="W231" i="1"/>
  <c r="W87" i="1"/>
  <c r="W173" i="1"/>
  <c r="W227" i="1"/>
  <c r="I63" i="1"/>
  <c r="W121" i="1"/>
  <c r="W169" i="1"/>
  <c r="W99" i="1"/>
  <c r="I61" i="1"/>
  <c r="W195" i="1"/>
  <c r="W226" i="1"/>
  <c r="W47" i="1"/>
  <c r="W165" i="1"/>
  <c r="W113" i="1"/>
  <c r="W199" i="1"/>
  <c r="W117" i="1"/>
  <c r="T65" i="1"/>
  <c r="V72" i="1" l="1"/>
  <c r="W72" i="1" s="1"/>
  <c r="V150" i="1"/>
  <c r="W150" i="1" s="1"/>
  <c r="W46" i="1"/>
  <c r="V228" i="1"/>
  <c r="R77" i="1"/>
  <c r="T233" i="1"/>
  <c r="V224" i="1"/>
  <c r="R78" i="1"/>
  <c r="T68" i="1"/>
  <c r="V76" i="1"/>
  <c r="W76" i="1" s="1"/>
  <c r="T234" i="1"/>
  <c r="T155" i="1"/>
  <c r="V129" i="1"/>
  <c r="V130" i="1"/>
  <c r="V154" i="1"/>
  <c r="W154" i="1" s="1"/>
  <c r="T156" i="1"/>
  <c r="V103" i="1"/>
  <c r="W103" i="1" s="1"/>
  <c r="V104" i="1"/>
  <c r="W104" i="1" s="1"/>
  <c r="S103" i="19"/>
  <c r="S104" i="19"/>
  <c r="V51" i="1"/>
  <c r="V52" i="1"/>
  <c r="V25" i="1"/>
  <c r="V26" i="1"/>
  <c r="V146" i="1"/>
  <c r="W42" i="1"/>
  <c r="W94" i="1"/>
  <c r="V64" i="1"/>
  <c r="V142" i="1"/>
  <c r="V220" i="1"/>
  <c r="W75" i="1"/>
  <c r="W98" i="1"/>
  <c r="W16" i="1"/>
  <c r="W62" i="1"/>
  <c r="W70" i="1"/>
  <c r="W66" i="1"/>
  <c r="W141" i="1"/>
  <c r="W149" i="1"/>
  <c r="W144" i="1"/>
  <c r="W148" i="1"/>
  <c r="W153" i="1"/>
  <c r="W69" i="1"/>
  <c r="W225" i="1"/>
  <c r="I20" i="1"/>
  <c r="V65" i="1"/>
  <c r="W90" i="1"/>
  <c r="W12" i="1"/>
  <c r="W140" i="1"/>
  <c r="W217" i="1"/>
  <c r="W38" i="1"/>
  <c r="W220" i="1"/>
  <c r="W139" i="1"/>
  <c r="W71" i="1"/>
  <c r="W73" i="1"/>
  <c r="W229" i="1"/>
  <c r="W221" i="1"/>
  <c r="W61" i="1"/>
  <c r="W143" i="1"/>
  <c r="W151" i="1"/>
  <c r="W147" i="1"/>
  <c r="W51" i="1" l="1"/>
  <c r="T78" i="1"/>
  <c r="T77" i="1"/>
  <c r="V233" i="1"/>
  <c r="V68" i="1"/>
  <c r="V234" i="1"/>
  <c r="V156" i="1"/>
  <c r="W156" i="1" s="1"/>
  <c r="V155" i="1"/>
  <c r="W155" i="1" s="1"/>
  <c r="W52" i="1"/>
  <c r="W146" i="1"/>
  <c r="W25" i="1"/>
  <c r="W26" i="1"/>
  <c r="W64" i="1"/>
  <c r="W142" i="1"/>
  <c r="W65" i="1"/>
  <c r="V77" i="1" l="1"/>
  <c r="W68" i="1"/>
  <c r="V78" i="1"/>
  <c r="W20" i="1"/>
  <c r="W78" i="1" l="1"/>
  <c r="W77" i="1"/>
  <c r="U230" i="19" l="1"/>
  <c r="S230" i="19"/>
  <c r="U179" i="19"/>
  <c r="U177" i="19"/>
  <c r="U175" i="19"/>
  <c r="U173" i="19"/>
  <c r="U170" i="19"/>
  <c r="S179" i="19"/>
  <c r="R179" i="19"/>
  <c r="S177" i="19"/>
  <c r="R177" i="19"/>
  <c r="S175" i="19"/>
  <c r="R175" i="19"/>
  <c r="S173" i="19"/>
  <c r="R173" i="19"/>
  <c r="S170" i="19"/>
  <c r="R170" i="19"/>
  <c r="U127" i="20"/>
  <c r="U125" i="20"/>
  <c r="U123" i="20"/>
  <c r="U121" i="20"/>
  <c r="U118" i="20"/>
  <c r="U117" i="20"/>
  <c r="S127" i="20"/>
  <c r="R127" i="20"/>
  <c r="S125" i="20"/>
  <c r="R125" i="20"/>
  <c r="S123" i="20"/>
  <c r="R123" i="20"/>
  <c r="S121" i="20"/>
  <c r="R121" i="20"/>
  <c r="S118" i="20"/>
  <c r="R118" i="20"/>
  <c r="S117" i="20"/>
  <c r="R117" i="20"/>
  <c r="U101" i="20"/>
  <c r="U99" i="20"/>
  <c r="U97" i="20"/>
  <c r="U95" i="20"/>
  <c r="U92" i="20"/>
  <c r="U91" i="20"/>
  <c r="R101" i="20"/>
  <c r="R99" i="20"/>
  <c r="R97" i="20"/>
  <c r="R95" i="20"/>
  <c r="R92" i="20"/>
  <c r="T92" i="20" s="1"/>
  <c r="R91" i="20"/>
  <c r="U23" i="20"/>
  <c r="U21" i="20"/>
  <c r="U19" i="20"/>
  <c r="U17" i="20"/>
  <c r="U13" i="20"/>
  <c r="S23" i="20"/>
  <c r="R23" i="20"/>
  <c r="S21" i="20"/>
  <c r="R21" i="20"/>
  <c r="S19" i="20"/>
  <c r="R19" i="20"/>
  <c r="S17" i="20"/>
  <c r="R17" i="20"/>
  <c r="S13" i="20"/>
  <c r="R13" i="20"/>
  <c r="G23" i="20"/>
  <c r="F23" i="20"/>
  <c r="F23" i="19" s="1"/>
  <c r="G21" i="20"/>
  <c r="G21" i="19" s="1"/>
  <c r="F21" i="20"/>
  <c r="G19" i="20"/>
  <c r="G19" i="19" s="1"/>
  <c r="F19" i="20"/>
  <c r="G13" i="20"/>
  <c r="G13" i="19" s="1"/>
  <c r="F13" i="20"/>
  <c r="F13" i="19" s="1"/>
  <c r="H13" i="19" s="1"/>
  <c r="I13" i="19" s="1"/>
  <c r="F20" i="20" l="1"/>
  <c r="F20" i="19" s="1"/>
  <c r="F19" i="19"/>
  <c r="H19" i="19" s="1"/>
  <c r="I19" i="19" s="1"/>
  <c r="F21" i="19"/>
  <c r="H21" i="19" s="1"/>
  <c r="I21" i="19" s="1"/>
  <c r="F24" i="20"/>
  <c r="F24" i="19" s="1"/>
  <c r="G75" i="20"/>
  <c r="G23" i="19"/>
  <c r="H23" i="19" s="1"/>
  <c r="I23" i="19" s="1"/>
  <c r="S20" i="20"/>
  <c r="R124" i="20"/>
  <c r="R20" i="20"/>
  <c r="S176" i="19"/>
  <c r="S124" i="20"/>
  <c r="R98" i="20"/>
  <c r="U124" i="20"/>
  <c r="R176" i="19"/>
  <c r="U176" i="19"/>
  <c r="G71" i="20"/>
  <c r="G20" i="20"/>
  <c r="G20" i="19" s="1"/>
  <c r="U20" i="20"/>
  <c r="U98" i="20"/>
  <c r="U128" i="20"/>
  <c r="G24" i="20"/>
  <c r="G24" i="19" s="1"/>
  <c r="S24" i="20"/>
  <c r="U180" i="19"/>
  <c r="R102" i="20"/>
  <c r="U102" i="20"/>
  <c r="R180" i="19"/>
  <c r="S180" i="19"/>
  <c r="R128" i="20"/>
  <c r="S128" i="20"/>
  <c r="U231" i="19"/>
  <c r="U24" i="20"/>
  <c r="R24" i="20"/>
  <c r="T177" i="19"/>
  <c r="T179" i="19"/>
  <c r="T174" i="19"/>
  <c r="S120" i="20"/>
  <c r="T170" i="19"/>
  <c r="T175" i="19"/>
  <c r="T91" i="20"/>
  <c r="R94" i="20"/>
  <c r="R120" i="20"/>
  <c r="T173" i="19"/>
  <c r="U120" i="20"/>
  <c r="U94" i="20"/>
  <c r="S16" i="20"/>
  <c r="G16" i="20"/>
  <c r="G16" i="19" s="1"/>
  <c r="R16" i="20"/>
  <c r="U16" i="20"/>
  <c r="F16" i="20"/>
  <c r="U222" i="19"/>
  <c r="S222" i="19"/>
  <c r="U92" i="19"/>
  <c r="R92" i="19"/>
  <c r="G70" i="20"/>
  <c r="G73" i="20"/>
  <c r="F71" i="20"/>
  <c r="H19" i="20"/>
  <c r="H71" i="20" s="1"/>
  <c r="F75" i="20"/>
  <c r="H23" i="20"/>
  <c r="H75" i="20" s="1"/>
  <c r="I75" i="20" s="1"/>
  <c r="U99" i="19"/>
  <c r="R99" i="19"/>
  <c r="F70" i="20"/>
  <c r="H18" i="20"/>
  <c r="H21" i="20"/>
  <c r="F73" i="20"/>
  <c r="G65" i="20"/>
  <c r="H13" i="20"/>
  <c r="F65" i="20"/>
  <c r="S231" i="19"/>
  <c r="R19" i="19"/>
  <c r="S19" i="19"/>
  <c r="U226" i="19"/>
  <c r="R226" i="19"/>
  <c r="U225" i="19"/>
  <c r="S225" i="19"/>
  <c r="U118" i="19"/>
  <c r="S118" i="19"/>
  <c r="R118" i="19"/>
  <c r="U227" i="19"/>
  <c r="S226" i="19"/>
  <c r="R222" i="19"/>
  <c r="R225" i="19"/>
  <c r="R227" i="19"/>
  <c r="R231" i="19"/>
  <c r="U229" i="19"/>
  <c r="R229" i="19"/>
  <c r="R230" i="19"/>
  <c r="T230" i="19" s="1"/>
  <c r="S227" i="19"/>
  <c r="U195" i="19"/>
  <c r="U169" i="19"/>
  <c r="R195" i="19"/>
  <c r="S195" i="19"/>
  <c r="R169" i="19"/>
  <c r="S169" i="19"/>
  <c r="U127" i="19"/>
  <c r="S127" i="19"/>
  <c r="R127" i="19"/>
  <c r="U101" i="19"/>
  <c r="R23" i="19"/>
  <c r="S23" i="19"/>
  <c r="U125" i="19"/>
  <c r="S125" i="19"/>
  <c r="R125" i="19"/>
  <c r="S21" i="19"/>
  <c r="R21" i="19"/>
  <c r="S229" i="19"/>
  <c r="U123" i="19"/>
  <c r="R123" i="19"/>
  <c r="S123" i="19"/>
  <c r="U97" i="19"/>
  <c r="R97" i="19"/>
  <c r="G70" i="19"/>
  <c r="U121" i="19"/>
  <c r="S121" i="19"/>
  <c r="R121" i="19"/>
  <c r="U95" i="19"/>
  <c r="S17" i="19"/>
  <c r="R17" i="19"/>
  <c r="S117" i="19"/>
  <c r="R91" i="19"/>
  <c r="U117" i="19"/>
  <c r="U91" i="19"/>
  <c r="R117" i="19"/>
  <c r="R13" i="19"/>
  <c r="R101" i="19"/>
  <c r="S13" i="19"/>
  <c r="R95" i="19"/>
  <c r="W40" i="19"/>
  <c r="W199" i="19"/>
  <c r="A17" i="20"/>
  <c r="A19" i="20"/>
  <c r="A40" i="20"/>
  <c r="A45" i="20"/>
  <c r="A18" i="20"/>
  <c r="A23" i="20"/>
  <c r="A39" i="20"/>
  <c r="A47" i="20"/>
  <c r="A49" i="20"/>
  <c r="A21" i="20"/>
  <c r="A13" i="20"/>
  <c r="A44" i="20"/>
  <c r="V87" i="19"/>
  <c r="V90" i="19" s="1"/>
  <c r="U66" i="20"/>
  <c r="R66" i="20"/>
  <c r="S66" i="20"/>
  <c r="U63" i="20"/>
  <c r="U61" i="20"/>
  <c r="U62" i="20"/>
  <c r="U231" i="20"/>
  <c r="S231" i="20"/>
  <c r="R231" i="20"/>
  <c r="U229" i="20"/>
  <c r="S229" i="20"/>
  <c r="R229" i="20"/>
  <c r="U227" i="20"/>
  <c r="S227" i="20"/>
  <c r="R227" i="20"/>
  <c r="U226" i="20"/>
  <c r="S226" i="20"/>
  <c r="R226" i="20"/>
  <c r="U225" i="20"/>
  <c r="S225" i="20"/>
  <c r="R225" i="20"/>
  <c r="U222" i="20"/>
  <c r="S222" i="20"/>
  <c r="R222" i="20"/>
  <c r="U221" i="20"/>
  <c r="S221" i="20"/>
  <c r="R221" i="20"/>
  <c r="U219" i="20"/>
  <c r="S219" i="20"/>
  <c r="R219" i="20"/>
  <c r="U218" i="20"/>
  <c r="S218" i="20"/>
  <c r="R218" i="20"/>
  <c r="U217" i="20"/>
  <c r="S217" i="20"/>
  <c r="R217" i="20"/>
  <c r="U153" i="20"/>
  <c r="S153" i="20"/>
  <c r="R153" i="20"/>
  <c r="U151" i="20"/>
  <c r="S151" i="20"/>
  <c r="R151" i="20"/>
  <c r="U149" i="20"/>
  <c r="S149" i="20"/>
  <c r="R149" i="20"/>
  <c r="U148" i="20"/>
  <c r="S148" i="20"/>
  <c r="R148" i="20"/>
  <c r="U147" i="20"/>
  <c r="S147" i="20"/>
  <c r="R147" i="20"/>
  <c r="U144" i="20"/>
  <c r="S144" i="20"/>
  <c r="R144" i="20"/>
  <c r="U143" i="20"/>
  <c r="S143" i="20"/>
  <c r="R143" i="20"/>
  <c r="U141" i="20"/>
  <c r="S141" i="20"/>
  <c r="R141" i="20"/>
  <c r="U140" i="20"/>
  <c r="S140" i="20"/>
  <c r="R140" i="20"/>
  <c r="U139" i="20"/>
  <c r="S139" i="20"/>
  <c r="R139" i="20"/>
  <c r="T127" i="20"/>
  <c r="T125" i="20"/>
  <c r="T123" i="20"/>
  <c r="T122" i="20"/>
  <c r="T121" i="20"/>
  <c r="T118" i="20"/>
  <c r="T117" i="20"/>
  <c r="T101" i="20"/>
  <c r="T99" i="20"/>
  <c r="T97" i="20"/>
  <c r="T96" i="20"/>
  <c r="T95" i="20"/>
  <c r="U75" i="20"/>
  <c r="S75" i="20"/>
  <c r="R75" i="20"/>
  <c r="U73" i="20"/>
  <c r="S73" i="20"/>
  <c r="R73" i="20"/>
  <c r="U71" i="20"/>
  <c r="S71" i="20"/>
  <c r="R71" i="20"/>
  <c r="U70" i="20"/>
  <c r="S70" i="20"/>
  <c r="R70" i="20"/>
  <c r="U69" i="20"/>
  <c r="S69" i="20"/>
  <c r="R69" i="20"/>
  <c r="U65" i="20"/>
  <c r="S65" i="20"/>
  <c r="R65" i="20"/>
  <c r="S63" i="20"/>
  <c r="R63" i="20"/>
  <c r="S62" i="20"/>
  <c r="R62" i="20"/>
  <c r="S61" i="20"/>
  <c r="R61" i="20"/>
  <c r="G61" i="20"/>
  <c r="F61" i="20"/>
  <c r="T23" i="20"/>
  <c r="T21" i="20"/>
  <c r="T19" i="20"/>
  <c r="T18" i="20"/>
  <c r="V18" i="20" s="1"/>
  <c r="T17" i="20"/>
  <c r="T13" i="20"/>
  <c r="U231" i="15"/>
  <c r="S231" i="15"/>
  <c r="R231" i="15"/>
  <c r="U229" i="15"/>
  <c r="S229" i="15"/>
  <c r="R229" i="15"/>
  <c r="U227" i="15"/>
  <c r="S227" i="15"/>
  <c r="R227" i="15"/>
  <c r="U226" i="15"/>
  <c r="S226" i="15"/>
  <c r="R226" i="15"/>
  <c r="U225" i="15"/>
  <c r="S225" i="15"/>
  <c r="R225" i="15"/>
  <c r="U221" i="15"/>
  <c r="S221" i="15"/>
  <c r="R221" i="15"/>
  <c r="U219" i="15"/>
  <c r="S219" i="15"/>
  <c r="R219" i="15"/>
  <c r="U218" i="15"/>
  <c r="S218" i="15"/>
  <c r="R218" i="15"/>
  <c r="U217" i="15"/>
  <c r="S217" i="15"/>
  <c r="R217" i="15"/>
  <c r="W179" i="15"/>
  <c r="W177" i="15"/>
  <c r="W175" i="15"/>
  <c r="W174" i="15"/>
  <c r="W169" i="15"/>
  <c r="W167" i="15"/>
  <c r="W166" i="15"/>
  <c r="G75" i="19" l="1"/>
  <c r="G76" i="20"/>
  <c r="F16" i="19"/>
  <c r="H16" i="19" s="1"/>
  <c r="I16" i="19" s="1"/>
  <c r="F25" i="20"/>
  <c r="F25" i="19" s="1"/>
  <c r="F26" i="20"/>
  <c r="F26" i="19" s="1"/>
  <c r="H24" i="19"/>
  <c r="I24" i="19" s="1"/>
  <c r="H20" i="19"/>
  <c r="I20" i="19" s="1"/>
  <c r="U228" i="19"/>
  <c r="S124" i="19"/>
  <c r="F72" i="20"/>
  <c r="U98" i="19"/>
  <c r="S72" i="20"/>
  <c r="U150" i="20"/>
  <c r="R228" i="20"/>
  <c r="R98" i="19"/>
  <c r="U124" i="19"/>
  <c r="R228" i="19"/>
  <c r="S228" i="15"/>
  <c r="T124" i="20"/>
  <c r="R150" i="20"/>
  <c r="U228" i="20"/>
  <c r="S20" i="19"/>
  <c r="H20" i="20"/>
  <c r="U228" i="15"/>
  <c r="T20" i="20"/>
  <c r="R72" i="20"/>
  <c r="T98" i="20"/>
  <c r="S150" i="20"/>
  <c r="R124" i="19"/>
  <c r="S228" i="19"/>
  <c r="R20" i="19"/>
  <c r="G72" i="20"/>
  <c r="T176" i="19"/>
  <c r="R228" i="15"/>
  <c r="U72" i="20"/>
  <c r="S228" i="20"/>
  <c r="G71" i="19"/>
  <c r="T92" i="19"/>
  <c r="S25" i="20"/>
  <c r="T128" i="20"/>
  <c r="R232" i="15"/>
  <c r="S232" i="15"/>
  <c r="U232" i="15"/>
  <c r="U154" i="20"/>
  <c r="S198" i="19"/>
  <c r="U224" i="15"/>
  <c r="U172" i="19"/>
  <c r="S224" i="15"/>
  <c r="S172" i="19"/>
  <c r="T16" i="20"/>
  <c r="F68" i="20"/>
  <c r="G68" i="20"/>
  <c r="S128" i="19"/>
  <c r="U232" i="19"/>
  <c r="T180" i="19"/>
  <c r="U102" i="19"/>
  <c r="U232" i="20"/>
  <c r="R128" i="19"/>
  <c r="S232" i="19"/>
  <c r="R232" i="19"/>
  <c r="R232" i="20"/>
  <c r="S232" i="20"/>
  <c r="U128" i="19"/>
  <c r="S154" i="20"/>
  <c r="U129" i="20"/>
  <c r="U130" i="20"/>
  <c r="S129" i="20"/>
  <c r="S130" i="20"/>
  <c r="R129" i="20"/>
  <c r="R130" i="20"/>
  <c r="T102" i="20"/>
  <c r="R102" i="19"/>
  <c r="R154" i="20"/>
  <c r="U103" i="20"/>
  <c r="U104" i="20"/>
  <c r="R103" i="20"/>
  <c r="R104" i="20"/>
  <c r="R25" i="20"/>
  <c r="U25" i="20"/>
  <c r="U76" i="20"/>
  <c r="S24" i="19"/>
  <c r="V179" i="19"/>
  <c r="S76" i="20"/>
  <c r="R76" i="20"/>
  <c r="F76" i="20"/>
  <c r="G25" i="20"/>
  <c r="G25" i="19" s="1"/>
  <c r="T24" i="20"/>
  <c r="R24" i="19"/>
  <c r="U26" i="20"/>
  <c r="H24" i="20"/>
  <c r="G26" i="20"/>
  <c r="G26" i="19" s="1"/>
  <c r="R26" i="20"/>
  <c r="S26" i="20"/>
  <c r="T94" i="20"/>
  <c r="A24" i="20"/>
  <c r="U120" i="19"/>
  <c r="R120" i="19"/>
  <c r="I71" i="20"/>
  <c r="U68" i="20"/>
  <c r="T229" i="15"/>
  <c r="T226" i="15"/>
  <c r="T144" i="20"/>
  <c r="T222" i="20"/>
  <c r="T226" i="20"/>
  <c r="T229" i="20"/>
  <c r="T231" i="19"/>
  <c r="T227" i="20"/>
  <c r="T231" i="20"/>
  <c r="T227" i="15"/>
  <c r="T231" i="15"/>
  <c r="S68" i="20"/>
  <c r="T222" i="19"/>
  <c r="S120" i="19"/>
  <c r="R198" i="19"/>
  <c r="T195" i="19"/>
  <c r="T91" i="19"/>
  <c r="R94" i="19"/>
  <c r="T229" i="19"/>
  <c r="T226" i="19"/>
  <c r="R146" i="20"/>
  <c r="T143" i="20"/>
  <c r="S146" i="20"/>
  <c r="S224" i="20"/>
  <c r="T227" i="19"/>
  <c r="R224" i="15"/>
  <c r="T221" i="15"/>
  <c r="T221" i="20"/>
  <c r="R224" i="20"/>
  <c r="T120" i="20"/>
  <c r="U224" i="20"/>
  <c r="R172" i="19"/>
  <c r="T169" i="19"/>
  <c r="T225" i="15"/>
  <c r="T147" i="20"/>
  <c r="T225" i="20"/>
  <c r="T225" i="19"/>
  <c r="U198" i="19"/>
  <c r="U146" i="20"/>
  <c r="R68" i="20"/>
  <c r="U94" i="19"/>
  <c r="R16" i="19"/>
  <c r="S16" i="19"/>
  <c r="H16" i="20"/>
  <c r="H73" i="20"/>
  <c r="H76" i="20" s="1"/>
  <c r="F73" i="19"/>
  <c r="F75" i="19"/>
  <c r="H75" i="19"/>
  <c r="S142" i="20"/>
  <c r="G69" i="19"/>
  <c r="F70" i="19"/>
  <c r="G73" i="19"/>
  <c r="G76" i="19" s="1"/>
  <c r="F71" i="19"/>
  <c r="H70" i="20"/>
  <c r="H72" i="20" s="1"/>
  <c r="R142" i="20"/>
  <c r="U142" i="20"/>
  <c r="F69" i="19"/>
  <c r="T99" i="19"/>
  <c r="H65" i="20"/>
  <c r="G65" i="19"/>
  <c r="F65" i="19"/>
  <c r="S153" i="19"/>
  <c r="V177" i="19"/>
  <c r="T19" i="19"/>
  <c r="V175" i="19"/>
  <c r="T97" i="19"/>
  <c r="T118" i="19"/>
  <c r="V174" i="19"/>
  <c r="T96" i="19"/>
  <c r="V173" i="19"/>
  <c r="V170" i="19"/>
  <c r="A16" i="20"/>
  <c r="W204" i="19"/>
  <c r="T127" i="19"/>
  <c r="T23" i="19"/>
  <c r="T101" i="19"/>
  <c r="T21" i="19"/>
  <c r="T125" i="19"/>
  <c r="T123" i="19"/>
  <c r="T18" i="19"/>
  <c r="V18" i="19" s="1"/>
  <c r="T122" i="19"/>
  <c r="T17" i="19"/>
  <c r="T121" i="19"/>
  <c r="T95" i="19"/>
  <c r="T117" i="19"/>
  <c r="T13" i="19"/>
  <c r="V200" i="15"/>
  <c r="S143" i="19"/>
  <c r="A39" i="19"/>
  <c r="V174" i="15"/>
  <c r="S149" i="19"/>
  <c r="U148" i="19"/>
  <c r="S148" i="19"/>
  <c r="A44" i="19"/>
  <c r="U219" i="19"/>
  <c r="U141" i="19"/>
  <c r="V115" i="20"/>
  <c r="V11" i="20"/>
  <c r="U218" i="19"/>
  <c r="A45" i="19"/>
  <c r="A21" i="19"/>
  <c r="A63" i="20"/>
  <c r="A40" i="19"/>
  <c r="A18" i="19"/>
  <c r="A19" i="19"/>
  <c r="A47" i="19"/>
  <c r="A23" i="19"/>
  <c r="A20" i="20"/>
  <c r="A65" i="20"/>
  <c r="A69" i="20"/>
  <c r="A71" i="20"/>
  <c r="U144" i="19"/>
  <c r="U194" i="19"/>
  <c r="A63" i="19"/>
  <c r="A61" i="20"/>
  <c r="A17" i="19"/>
  <c r="R148" i="19"/>
  <c r="A13" i="19"/>
  <c r="A66" i="20"/>
  <c r="V89" i="20"/>
  <c r="A49" i="19"/>
  <c r="A62" i="20"/>
  <c r="A70" i="20"/>
  <c r="A73" i="20"/>
  <c r="A75" i="20"/>
  <c r="V118" i="20"/>
  <c r="V192" i="20"/>
  <c r="V170" i="15"/>
  <c r="V166" i="20"/>
  <c r="U149" i="19"/>
  <c r="U153" i="19"/>
  <c r="S144" i="19"/>
  <c r="V114" i="20"/>
  <c r="R144" i="19"/>
  <c r="V88" i="20"/>
  <c r="R149" i="19"/>
  <c r="V10" i="20"/>
  <c r="U151" i="19"/>
  <c r="R147" i="19"/>
  <c r="U147" i="19"/>
  <c r="U140" i="19"/>
  <c r="R151" i="19"/>
  <c r="S151" i="19"/>
  <c r="S147" i="19"/>
  <c r="R153" i="19"/>
  <c r="S221" i="19"/>
  <c r="R221" i="19"/>
  <c r="U221" i="19"/>
  <c r="R143" i="19"/>
  <c r="U143" i="19"/>
  <c r="R220" i="15"/>
  <c r="S220" i="15"/>
  <c r="S64" i="20"/>
  <c r="R64" i="20"/>
  <c r="R220" i="20"/>
  <c r="V191" i="20"/>
  <c r="S220" i="20"/>
  <c r="V165" i="20"/>
  <c r="U64" i="20"/>
  <c r="V199" i="15"/>
  <c r="U220" i="15"/>
  <c r="V194" i="15"/>
  <c r="V173" i="15"/>
  <c r="U220" i="20"/>
  <c r="V9" i="20"/>
  <c r="T12" i="20"/>
  <c r="V87" i="20"/>
  <c r="V113" i="20"/>
  <c r="V191" i="19"/>
  <c r="T194" i="19"/>
  <c r="V113" i="19"/>
  <c r="V116" i="19" s="1"/>
  <c r="V165" i="19"/>
  <c r="V168" i="19" s="1"/>
  <c r="V179" i="15"/>
  <c r="V205" i="15"/>
  <c r="V127" i="20"/>
  <c r="V101" i="20"/>
  <c r="V23" i="20"/>
  <c r="V203" i="15"/>
  <c r="V177" i="15"/>
  <c r="V125" i="20"/>
  <c r="V99" i="20"/>
  <c r="V201" i="15"/>
  <c r="V175" i="15"/>
  <c r="V123" i="20"/>
  <c r="V97" i="20"/>
  <c r="V19" i="20"/>
  <c r="V122" i="20"/>
  <c r="V96" i="20"/>
  <c r="V92" i="20"/>
  <c r="V121" i="20"/>
  <c r="V95" i="20"/>
  <c r="V17" i="20"/>
  <c r="V169" i="15"/>
  <c r="V117" i="20"/>
  <c r="V91" i="20"/>
  <c r="V13" i="20"/>
  <c r="V195" i="15"/>
  <c r="V21" i="20"/>
  <c r="V196" i="15"/>
  <c r="T66" i="20"/>
  <c r="W193" i="15"/>
  <c r="H35" i="19"/>
  <c r="S217" i="19"/>
  <c r="R139" i="19"/>
  <c r="S139" i="19"/>
  <c r="U139" i="19"/>
  <c r="U217" i="19"/>
  <c r="R217" i="19"/>
  <c r="G61" i="19"/>
  <c r="F61" i="19"/>
  <c r="T62" i="20"/>
  <c r="T219" i="15"/>
  <c r="V219" i="15" s="1"/>
  <c r="I23" i="20"/>
  <c r="H61" i="20"/>
  <c r="I17" i="20"/>
  <c r="T140" i="20"/>
  <c r="T148" i="20"/>
  <c r="T153" i="20"/>
  <c r="I37" i="20"/>
  <c r="T69" i="20"/>
  <c r="T71" i="20"/>
  <c r="T65" i="20"/>
  <c r="T73" i="20"/>
  <c r="T75" i="20"/>
  <c r="T149" i="20"/>
  <c r="T219" i="20"/>
  <c r="T218" i="20"/>
  <c r="T151" i="20"/>
  <c r="T141" i="20"/>
  <c r="T139" i="20"/>
  <c r="T63" i="20"/>
  <c r="T70" i="20"/>
  <c r="T61" i="20"/>
  <c r="I36" i="20"/>
  <c r="I35" i="20"/>
  <c r="I19" i="20"/>
  <c r="I11" i="20"/>
  <c r="I9" i="20"/>
  <c r="I18" i="20"/>
  <c r="I10" i="20"/>
  <c r="T217" i="20"/>
  <c r="I13" i="20"/>
  <c r="I21" i="20"/>
  <c r="W176" i="15"/>
  <c r="W170" i="15"/>
  <c r="W192" i="15"/>
  <c r="T217" i="15"/>
  <c r="T218" i="15"/>
  <c r="H26" i="19" l="1"/>
  <c r="H25" i="19"/>
  <c r="V176" i="15"/>
  <c r="A72" i="20"/>
  <c r="V176" i="19"/>
  <c r="U150" i="19"/>
  <c r="V180" i="15"/>
  <c r="S150" i="19"/>
  <c r="V98" i="20"/>
  <c r="T124" i="19"/>
  <c r="V124" i="20"/>
  <c r="V202" i="15"/>
  <c r="T98" i="19"/>
  <c r="F72" i="19"/>
  <c r="T228" i="20"/>
  <c r="T228" i="19"/>
  <c r="T150" i="20"/>
  <c r="T72" i="20"/>
  <c r="V20" i="20"/>
  <c r="R150" i="19"/>
  <c r="I72" i="20"/>
  <c r="G72" i="19"/>
  <c r="T228" i="15"/>
  <c r="V19" i="19"/>
  <c r="T20" i="19"/>
  <c r="H71" i="19"/>
  <c r="I71" i="19" s="1"/>
  <c r="H70" i="19"/>
  <c r="U181" i="19"/>
  <c r="U207" i="19"/>
  <c r="S208" i="19"/>
  <c r="S181" i="19"/>
  <c r="T224" i="15"/>
  <c r="S182" i="19"/>
  <c r="S207" i="19"/>
  <c r="V180" i="19"/>
  <c r="U182" i="19"/>
  <c r="A68" i="20"/>
  <c r="S234" i="15"/>
  <c r="S233" i="15"/>
  <c r="U233" i="15"/>
  <c r="U155" i="20"/>
  <c r="U154" i="19"/>
  <c r="T232" i="15"/>
  <c r="U208" i="19"/>
  <c r="U224" i="19"/>
  <c r="S224" i="19"/>
  <c r="V172" i="15"/>
  <c r="G77" i="20"/>
  <c r="G78" i="20"/>
  <c r="G68" i="19"/>
  <c r="F68" i="19"/>
  <c r="H68" i="20"/>
  <c r="R234" i="20"/>
  <c r="T128" i="19"/>
  <c r="T102" i="19"/>
  <c r="V102" i="20"/>
  <c r="S234" i="20"/>
  <c r="T232" i="20"/>
  <c r="V206" i="15"/>
  <c r="U234" i="15"/>
  <c r="S233" i="20"/>
  <c r="R233" i="20"/>
  <c r="R207" i="19"/>
  <c r="R208" i="19"/>
  <c r="R234" i="15"/>
  <c r="U233" i="20"/>
  <c r="U234" i="20"/>
  <c r="R233" i="15"/>
  <c r="R181" i="19"/>
  <c r="R182" i="19"/>
  <c r="V128" i="20"/>
  <c r="W128" i="20" s="1"/>
  <c r="S154" i="19"/>
  <c r="R155" i="20"/>
  <c r="U156" i="20"/>
  <c r="U129" i="19"/>
  <c r="U130" i="19"/>
  <c r="S129" i="19"/>
  <c r="S130" i="19"/>
  <c r="T129" i="20"/>
  <c r="T130" i="20"/>
  <c r="R129" i="19"/>
  <c r="R130" i="19"/>
  <c r="T154" i="20"/>
  <c r="R154" i="19"/>
  <c r="S155" i="20"/>
  <c r="U103" i="19"/>
  <c r="U104" i="19"/>
  <c r="R156" i="20"/>
  <c r="R103" i="19"/>
  <c r="R104" i="19"/>
  <c r="T103" i="20"/>
  <c r="T104" i="20"/>
  <c r="S156" i="20"/>
  <c r="U77" i="20"/>
  <c r="T25" i="20"/>
  <c r="S77" i="20"/>
  <c r="S25" i="19"/>
  <c r="R25" i="19"/>
  <c r="R77" i="20"/>
  <c r="A76" i="20"/>
  <c r="F77" i="20"/>
  <c r="I76" i="20"/>
  <c r="V231" i="19"/>
  <c r="T232" i="19"/>
  <c r="U78" i="20"/>
  <c r="T76" i="20"/>
  <c r="R78" i="20"/>
  <c r="S78" i="20"/>
  <c r="F76" i="19"/>
  <c r="I24" i="20"/>
  <c r="F78" i="20"/>
  <c r="I75" i="19"/>
  <c r="V24" i="20"/>
  <c r="H26" i="20"/>
  <c r="H25" i="20"/>
  <c r="T24" i="19"/>
  <c r="S26" i="19"/>
  <c r="R26" i="19"/>
  <c r="T26" i="20"/>
  <c r="T94" i="19"/>
  <c r="A24" i="19"/>
  <c r="W180" i="19"/>
  <c r="T144" i="19"/>
  <c r="T224" i="20"/>
  <c r="S146" i="19"/>
  <c r="T198" i="19"/>
  <c r="V198" i="15"/>
  <c r="R146" i="19"/>
  <c r="T143" i="19"/>
  <c r="T172" i="19"/>
  <c r="T221" i="19"/>
  <c r="R224" i="19"/>
  <c r="T146" i="20"/>
  <c r="T147" i="19"/>
  <c r="U146" i="19"/>
  <c r="V120" i="20"/>
  <c r="T68" i="20"/>
  <c r="T120" i="19"/>
  <c r="A25" i="20"/>
  <c r="V94" i="20"/>
  <c r="V16" i="20"/>
  <c r="T16" i="19"/>
  <c r="W170" i="19"/>
  <c r="V92" i="19"/>
  <c r="I73" i="20"/>
  <c r="I70" i="20"/>
  <c r="V12" i="20"/>
  <c r="V118" i="19"/>
  <c r="V222" i="19"/>
  <c r="V142" i="19"/>
  <c r="I65" i="20"/>
  <c r="V116" i="20"/>
  <c r="V99" i="19"/>
  <c r="T142" i="20"/>
  <c r="V90" i="20"/>
  <c r="H69" i="19"/>
  <c r="H73" i="19"/>
  <c r="H76" i="19" s="1"/>
  <c r="H65" i="19"/>
  <c r="V127" i="19"/>
  <c r="V23" i="19"/>
  <c r="W23" i="19" s="1"/>
  <c r="V229" i="19"/>
  <c r="V97" i="19"/>
  <c r="V227" i="19"/>
  <c r="V96" i="19"/>
  <c r="V226" i="19"/>
  <c r="V225" i="19"/>
  <c r="A26" i="20"/>
  <c r="V123" i="19"/>
  <c r="V122" i="19"/>
  <c r="V222" i="20"/>
  <c r="I16" i="20"/>
  <c r="A16" i="19"/>
  <c r="V230" i="19"/>
  <c r="W196" i="19"/>
  <c r="V195" i="19"/>
  <c r="V169" i="19"/>
  <c r="V117" i="19"/>
  <c r="W39" i="19"/>
  <c r="W205" i="15"/>
  <c r="W205" i="20"/>
  <c r="W205" i="19"/>
  <c r="W179" i="19"/>
  <c r="V101" i="19"/>
  <c r="W23" i="20"/>
  <c r="V21" i="19"/>
  <c r="V125" i="19"/>
  <c r="W201" i="19"/>
  <c r="W175" i="19"/>
  <c r="W45" i="19"/>
  <c r="W200" i="15"/>
  <c r="W200" i="19"/>
  <c r="W174" i="19"/>
  <c r="W44" i="19"/>
  <c r="V17" i="19"/>
  <c r="V121" i="19"/>
  <c r="W173" i="19"/>
  <c r="V95" i="19"/>
  <c r="V91" i="19"/>
  <c r="V13" i="19"/>
  <c r="W196" i="20"/>
  <c r="W170" i="20"/>
  <c r="V218" i="19"/>
  <c r="V218" i="15"/>
  <c r="V140" i="19"/>
  <c r="W19" i="20"/>
  <c r="V219" i="19"/>
  <c r="W11" i="20"/>
  <c r="W167" i="20"/>
  <c r="W201" i="20"/>
  <c r="W18" i="20"/>
  <c r="W44" i="20"/>
  <c r="W174" i="20"/>
  <c r="W193" i="20"/>
  <c r="A75" i="19"/>
  <c r="W115" i="20"/>
  <c r="V219" i="20"/>
  <c r="W101" i="20"/>
  <c r="A69" i="19"/>
  <c r="V141" i="19"/>
  <c r="W122" i="20"/>
  <c r="W96" i="20"/>
  <c r="V63" i="20"/>
  <c r="W127" i="20"/>
  <c r="W123" i="20"/>
  <c r="W192" i="20"/>
  <c r="W89" i="20"/>
  <c r="W118" i="20"/>
  <c r="W97" i="20"/>
  <c r="U220" i="19"/>
  <c r="A66" i="19"/>
  <c r="A61" i="19"/>
  <c r="A62" i="19"/>
  <c r="V194" i="19"/>
  <c r="A73" i="19"/>
  <c r="A70" i="19"/>
  <c r="V226" i="15"/>
  <c r="V225" i="15"/>
  <c r="W195" i="15"/>
  <c r="T148" i="19"/>
  <c r="A71" i="19"/>
  <c r="A20" i="19"/>
  <c r="V141" i="20"/>
  <c r="A65" i="19"/>
  <c r="A64" i="20"/>
  <c r="T153" i="19"/>
  <c r="T149" i="19"/>
  <c r="W92" i="20"/>
  <c r="V144" i="20"/>
  <c r="V66" i="20"/>
  <c r="V218" i="20"/>
  <c r="W196" i="15"/>
  <c r="W166" i="20"/>
  <c r="V140" i="20"/>
  <c r="W36" i="20"/>
  <c r="W88" i="20"/>
  <c r="V62" i="20"/>
  <c r="W10" i="20"/>
  <c r="T151" i="19"/>
  <c r="W177" i="20"/>
  <c r="W121" i="20"/>
  <c r="W99" i="20"/>
  <c r="V217" i="20"/>
  <c r="T220" i="20"/>
  <c r="V61" i="20"/>
  <c r="T64" i="20"/>
  <c r="V217" i="15"/>
  <c r="T220" i="15"/>
  <c r="V139" i="20"/>
  <c r="I35" i="19"/>
  <c r="V231" i="15"/>
  <c r="V231" i="20"/>
  <c r="W179" i="20"/>
  <c r="V153" i="20"/>
  <c r="W49" i="20"/>
  <c r="V75" i="20"/>
  <c r="W17" i="20"/>
  <c r="W201" i="15"/>
  <c r="V229" i="15"/>
  <c r="V229" i="20"/>
  <c r="V151" i="20"/>
  <c r="V73" i="20"/>
  <c r="V227" i="15"/>
  <c r="W45" i="20"/>
  <c r="W175" i="20"/>
  <c r="V227" i="20"/>
  <c r="V149" i="20"/>
  <c r="V71" i="20"/>
  <c r="W40" i="20"/>
  <c r="V226" i="20"/>
  <c r="V148" i="20"/>
  <c r="V70" i="20"/>
  <c r="V225" i="20"/>
  <c r="V147" i="20"/>
  <c r="V69" i="20"/>
  <c r="V143" i="20"/>
  <c r="V221" i="20"/>
  <c r="V65" i="20"/>
  <c r="V221" i="15"/>
  <c r="W117" i="20"/>
  <c r="I12" i="20"/>
  <c r="W165" i="20"/>
  <c r="T217" i="19"/>
  <c r="W37" i="20"/>
  <c r="W168" i="15"/>
  <c r="W219" i="15"/>
  <c r="T139" i="19"/>
  <c r="W114" i="20"/>
  <c r="I62" i="20"/>
  <c r="I63" i="20"/>
  <c r="W191" i="15"/>
  <c r="W87" i="20"/>
  <c r="I9" i="19"/>
  <c r="H61" i="19"/>
  <c r="I61" i="20"/>
  <c r="W191" i="20"/>
  <c r="W195" i="20"/>
  <c r="W169" i="20"/>
  <c r="W35" i="20"/>
  <c r="W199" i="15"/>
  <c r="I63" i="19"/>
  <c r="W113" i="20"/>
  <c r="W91" i="20"/>
  <c r="W200" i="20"/>
  <c r="W21" i="20"/>
  <c r="W173" i="20"/>
  <c r="W125" i="20"/>
  <c r="W95" i="20"/>
  <c r="W39" i="20"/>
  <c r="W9" i="20"/>
  <c r="W203" i="20"/>
  <c r="W199" i="20"/>
  <c r="W13" i="20"/>
  <c r="W47" i="20"/>
  <c r="W173" i="15"/>
  <c r="W203" i="15"/>
  <c r="W165" i="15"/>
  <c r="I25" i="19" l="1"/>
  <c r="I26" i="19"/>
  <c r="V228" i="15"/>
  <c r="A72" i="19"/>
  <c r="V72" i="20"/>
  <c r="W72" i="20" s="1"/>
  <c r="T150" i="19"/>
  <c r="V98" i="19"/>
  <c r="W124" i="20"/>
  <c r="V228" i="19"/>
  <c r="V20" i="19"/>
  <c r="V150" i="20"/>
  <c r="V124" i="19"/>
  <c r="W124" i="19" s="1"/>
  <c r="V228" i="20"/>
  <c r="W19" i="19"/>
  <c r="H72" i="19"/>
  <c r="I72" i="19" s="1"/>
  <c r="I70" i="19"/>
  <c r="T207" i="19"/>
  <c r="S233" i="19"/>
  <c r="U233" i="19"/>
  <c r="G78" i="19"/>
  <c r="H77" i="20"/>
  <c r="A77" i="20"/>
  <c r="U234" i="19"/>
  <c r="A78" i="20"/>
  <c r="T234" i="15"/>
  <c r="I68" i="20"/>
  <c r="T154" i="19"/>
  <c r="S234" i="19"/>
  <c r="T234" i="20"/>
  <c r="V172" i="19"/>
  <c r="V181" i="15"/>
  <c r="A68" i="19"/>
  <c r="H78" i="20"/>
  <c r="G77" i="19"/>
  <c r="H68" i="19"/>
  <c r="V102" i="19"/>
  <c r="T155" i="20"/>
  <c r="V207" i="15"/>
  <c r="T233" i="20"/>
  <c r="T208" i="19"/>
  <c r="V208" i="15"/>
  <c r="V232" i="20"/>
  <c r="V232" i="15"/>
  <c r="V232" i="19"/>
  <c r="V182" i="15"/>
  <c r="T233" i="15"/>
  <c r="T181" i="19"/>
  <c r="T182" i="19"/>
  <c r="T156" i="20"/>
  <c r="V128" i="19"/>
  <c r="V129" i="20"/>
  <c r="W129" i="20" s="1"/>
  <c r="V130" i="20"/>
  <c r="W130" i="20" s="1"/>
  <c r="T129" i="19"/>
  <c r="T130" i="19"/>
  <c r="V154" i="20"/>
  <c r="W154" i="20" s="1"/>
  <c r="V103" i="20"/>
  <c r="W103" i="20" s="1"/>
  <c r="U155" i="19"/>
  <c r="U156" i="19"/>
  <c r="S155" i="19"/>
  <c r="S156" i="19"/>
  <c r="T103" i="19"/>
  <c r="T104" i="19"/>
  <c r="V104" i="20"/>
  <c r="W104" i="20" s="1"/>
  <c r="R155" i="19"/>
  <c r="R156" i="19"/>
  <c r="T25" i="19"/>
  <c r="V25" i="20"/>
  <c r="T77" i="20"/>
  <c r="A76" i="19"/>
  <c r="F77" i="19"/>
  <c r="R234" i="19"/>
  <c r="R233" i="19"/>
  <c r="W232" i="19"/>
  <c r="V76" i="20"/>
  <c r="T78" i="20"/>
  <c r="F78" i="19"/>
  <c r="W127" i="19"/>
  <c r="I76" i="19"/>
  <c r="W24" i="20"/>
  <c r="V26" i="20"/>
  <c r="T26" i="19"/>
  <c r="V24" i="19"/>
  <c r="W24" i="19" s="1"/>
  <c r="W98" i="20"/>
  <c r="W102" i="20"/>
  <c r="W122" i="19"/>
  <c r="W96" i="19"/>
  <c r="T146" i="19"/>
  <c r="V224" i="20"/>
  <c r="T224" i="19"/>
  <c r="I25" i="20"/>
  <c r="V198" i="19"/>
  <c r="V146" i="20"/>
  <c r="V68" i="20"/>
  <c r="V120" i="19"/>
  <c r="W120" i="20"/>
  <c r="A25" i="19"/>
  <c r="V94" i="19"/>
  <c r="V16" i="19"/>
  <c r="W118" i="19"/>
  <c r="W92" i="19"/>
  <c r="I73" i="19"/>
  <c r="I69" i="19"/>
  <c r="V64" i="20"/>
  <c r="W222" i="20"/>
  <c r="I65" i="19"/>
  <c r="V142" i="20"/>
  <c r="I26" i="20"/>
  <c r="W117" i="19"/>
  <c r="W208" i="15"/>
  <c r="W230" i="19"/>
  <c r="W21" i="19"/>
  <c r="W97" i="19"/>
  <c r="W123" i="19"/>
  <c r="W18" i="19"/>
  <c r="W17" i="19"/>
  <c r="W16" i="20"/>
  <c r="A26" i="19"/>
  <c r="W94" i="20"/>
  <c r="V223" i="15"/>
  <c r="V224" i="15" s="1"/>
  <c r="W222" i="19"/>
  <c r="W195" i="19"/>
  <c r="W169" i="19"/>
  <c r="W231" i="15"/>
  <c r="V153" i="19"/>
  <c r="W101" i="19"/>
  <c r="W49" i="19"/>
  <c r="W75" i="20"/>
  <c r="W203" i="19"/>
  <c r="W177" i="19"/>
  <c r="W47" i="19"/>
  <c r="W125" i="19"/>
  <c r="W99" i="19"/>
  <c r="W121" i="19"/>
  <c r="W95" i="19"/>
  <c r="W91" i="19"/>
  <c r="W13" i="19"/>
  <c r="W218" i="15"/>
  <c r="W71" i="20"/>
  <c r="V143" i="19"/>
  <c r="V220" i="15"/>
  <c r="W219" i="20"/>
  <c r="W226" i="15"/>
  <c r="V149" i="19"/>
  <c r="W63" i="20"/>
  <c r="V220" i="19"/>
  <c r="W70" i="20"/>
  <c r="W226" i="20"/>
  <c r="W219" i="19"/>
  <c r="W141" i="19"/>
  <c r="W140" i="20"/>
  <c r="W144" i="20"/>
  <c r="W141" i="20"/>
  <c r="W148" i="20"/>
  <c r="W149" i="20"/>
  <c r="W153" i="20"/>
  <c r="V220" i="20"/>
  <c r="W218" i="20"/>
  <c r="V147" i="19"/>
  <c r="A64" i="19"/>
  <c r="V151" i="19"/>
  <c r="V148" i="19"/>
  <c r="V144" i="19"/>
  <c r="W218" i="19"/>
  <c r="W140" i="19"/>
  <c r="V221" i="19"/>
  <c r="I62" i="19"/>
  <c r="W35" i="19"/>
  <c r="W69" i="20"/>
  <c r="W151" i="20"/>
  <c r="V139" i="19"/>
  <c r="W231" i="20"/>
  <c r="W227" i="15"/>
  <c r="W147" i="20"/>
  <c r="W227" i="20"/>
  <c r="V217" i="19"/>
  <c r="W143" i="20"/>
  <c r="W65" i="20"/>
  <c r="W38" i="20"/>
  <c r="W12" i="20"/>
  <c r="W113" i="19"/>
  <c r="W165" i="19"/>
  <c r="W90" i="20"/>
  <c r="W217" i="15"/>
  <c r="W194" i="20"/>
  <c r="W168" i="20"/>
  <c r="W116" i="20"/>
  <c r="W194" i="15"/>
  <c r="W217" i="20"/>
  <c r="W191" i="19"/>
  <c r="W87" i="19"/>
  <c r="W194" i="19"/>
  <c r="W168" i="19"/>
  <c r="W62" i="20"/>
  <c r="I61" i="19"/>
  <c r="W9" i="19"/>
  <c r="W229" i="20"/>
  <c r="W139" i="20"/>
  <c r="W221" i="20"/>
  <c r="W73" i="20"/>
  <c r="W229" i="15"/>
  <c r="W61" i="20"/>
  <c r="W225" i="20"/>
  <c r="W221" i="15"/>
  <c r="W225" i="15"/>
  <c r="I78" i="20" l="1"/>
  <c r="I77" i="20"/>
  <c r="V150" i="19"/>
  <c r="W150" i="19" s="1"/>
  <c r="W150" i="20"/>
  <c r="V181" i="19"/>
  <c r="W181" i="19" s="1"/>
  <c r="T233" i="19"/>
  <c r="A78" i="19"/>
  <c r="H78" i="19"/>
  <c r="V233" i="15"/>
  <c r="V234" i="20"/>
  <c r="V182" i="19"/>
  <c r="W182" i="19" s="1"/>
  <c r="W172" i="19"/>
  <c r="I68" i="19"/>
  <c r="H77" i="19"/>
  <c r="V224" i="19"/>
  <c r="A77" i="19"/>
  <c r="V156" i="20"/>
  <c r="W156" i="20" s="1"/>
  <c r="V233" i="20"/>
  <c r="W207" i="19"/>
  <c r="V207" i="19"/>
  <c r="V208" i="19"/>
  <c r="T234" i="19"/>
  <c r="V234" i="15"/>
  <c r="V154" i="19"/>
  <c r="W154" i="19" s="1"/>
  <c r="V129" i="19"/>
  <c r="W129" i="19" s="1"/>
  <c r="V130" i="19"/>
  <c r="W130" i="19" s="1"/>
  <c r="T155" i="19"/>
  <c r="T156" i="19"/>
  <c r="V155" i="20"/>
  <c r="W155" i="20" s="1"/>
  <c r="V103" i="19"/>
  <c r="W103" i="19" s="1"/>
  <c r="V104" i="19"/>
  <c r="W104" i="19" s="1"/>
  <c r="V25" i="19"/>
  <c r="V77" i="20"/>
  <c r="W76" i="20"/>
  <c r="W102" i="19"/>
  <c r="V78" i="20"/>
  <c r="W128" i="19"/>
  <c r="V26" i="19"/>
  <c r="W25" i="20"/>
  <c r="W68" i="20"/>
  <c r="W198" i="19"/>
  <c r="V146" i="19"/>
  <c r="W146" i="20"/>
  <c r="W120" i="19"/>
  <c r="W94" i="19"/>
  <c r="W26" i="20"/>
  <c r="W98" i="19"/>
  <c r="W223" i="15"/>
  <c r="W16" i="19"/>
  <c r="W231" i="19"/>
  <c r="W153" i="19"/>
  <c r="W149" i="19"/>
  <c r="W151" i="19"/>
  <c r="W229" i="19"/>
  <c r="W227" i="19"/>
  <c r="W226" i="19"/>
  <c r="W148" i="19"/>
  <c r="W225" i="19"/>
  <c r="W142" i="19"/>
  <c r="W38" i="19"/>
  <c r="W143" i="19"/>
  <c r="W144" i="19"/>
  <c r="W221" i="19"/>
  <c r="W147" i="19"/>
  <c r="W220" i="19"/>
  <c r="W90" i="19"/>
  <c r="I20" i="20"/>
  <c r="W176" i="20"/>
  <c r="W116" i="19"/>
  <c r="W66" i="20"/>
  <c r="W142" i="20"/>
  <c r="W220" i="15"/>
  <c r="W139" i="19"/>
  <c r="W220" i="20"/>
  <c r="W64" i="20"/>
  <c r="W217" i="19"/>
  <c r="W12" i="19"/>
  <c r="W77" i="20" l="1"/>
  <c r="I77" i="19"/>
  <c r="I78" i="19"/>
  <c r="V233" i="19"/>
  <c r="W233" i="19" s="1"/>
  <c r="V234" i="19"/>
  <c r="W234" i="19" s="1"/>
  <c r="W224" i="19"/>
  <c r="V155" i="19"/>
  <c r="W155" i="19" s="1"/>
  <c r="V156" i="19"/>
  <c r="W156" i="19" s="1"/>
  <c r="W78" i="20"/>
  <c r="W146" i="19"/>
  <c r="W25" i="19"/>
  <c r="W208" i="19"/>
  <c r="W26" i="19"/>
  <c r="W176" i="19"/>
  <c r="W20" i="20"/>
  <c r="S75" i="15"/>
  <c r="R75" i="15"/>
  <c r="S73" i="15"/>
  <c r="R73" i="15"/>
  <c r="S71" i="15"/>
  <c r="R71" i="15"/>
  <c r="S70" i="15"/>
  <c r="R70" i="15"/>
  <c r="S69" i="15"/>
  <c r="R69" i="15"/>
  <c r="S66" i="15"/>
  <c r="R66" i="15"/>
  <c r="S65" i="15"/>
  <c r="R65" i="15"/>
  <c r="S63" i="15"/>
  <c r="R63" i="15"/>
  <c r="S62" i="15"/>
  <c r="R62" i="15"/>
  <c r="S61" i="15"/>
  <c r="R61" i="15"/>
  <c r="R72" i="15" l="1"/>
  <c r="S72" i="15"/>
  <c r="S76" i="15"/>
  <c r="R76" i="15"/>
  <c r="R68" i="15"/>
  <c r="S68" i="15"/>
  <c r="R61" i="19"/>
  <c r="R66" i="19"/>
  <c r="R63" i="19"/>
  <c r="R70" i="19"/>
  <c r="S61" i="19"/>
  <c r="S63" i="19"/>
  <c r="S66" i="19"/>
  <c r="S70" i="19"/>
  <c r="S73" i="19"/>
  <c r="S75" i="19"/>
  <c r="R73" i="19"/>
  <c r="R62" i="19"/>
  <c r="R65" i="19"/>
  <c r="R69" i="19"/>
  <c r="R71" i="19"/>
  <c r="S62" i="19"/>
  <c r="S65" i="19"/>
  <c r="S69" i="19"/>
  <c r="S71" i="19"/>
  <c r="R75" i="19"/>
  <c r="R64" i="15"/>
  <c r="S64" i="15"/>
  <c r="S72" i="19" l="1"/>
  <c r="R72" i="19"/>
  <c r="R76" i="19"/>
  <c r="S78" i="15"/>
  <c r="S77" i="15"/>
  <c r="R77" i="15"/>
  <c r="R78" i="15"/>
  <c r="S76" i="19"/>
  <c r="S68" i="19"/>
  <c r="R68" i="19"/>
  <c r="T70" i="19"/>
  <c r="T71" i="19"/>
  <c r="T73" i="19"/>
  <c r="T66" i="19"/>
  <c r="T63" i="19"/>
  <c r="V63" i="19" s="1"/>
  <c r="W63" i="19" s="1"/>
  <c r="R64" i="19"/>
  <c r="S64" i="19"/>
  <c r="T75" i="19"/>
  <c r="T65" i="19"/>
  <c r="T69" i="19"/>
  <c r="T62" i="19"/>
  <c r="T61" i="19"/>
  <c r="U75" i="15"/>
  <c r="U73" i="15"/>
  <c r="U71" i="15"/>
  <c r="U70" i="15"/>
  <c r="U69" i="15"/>
  <c r="U66" i="15"/>
  <c r="U65" i="15"/>
  <c r="U72" i="15" l="1"/>
  <c r="T72" i="19"/>
  <c r="U70" i="19"/>
  <c r="V70" i="19" s="1"/>
  <c r="S77" i="19"/>
  <c r="U76" i="15"/>
  <c r="R77" i="19"/>
  <c r="T76" i="19"/>
  <c r="S78" i="19"/>
  <c r="R78" i="19"/>
  <c r="U68" i="15"/>
  <c r="T68" i="19"/>
  <c r="U71" i="19"/>
  <c r="V62" i="19"/>
  <c r="U65" i="19"/>
  <c r="U75" i="19"/>
  <c r="U66" i="19"/>
  <c r="U73" i="19"/>
  <c r="U69" i="19"/>
  <c r="V61" i="19"/>
  <c r="T64" i="19"/>
  <c r="W20" i="19"/>
  <c r="V13" i="15"/>
  <c r="U72" i="19" l="1"/>
  <c r="U77" i="15"/>
  <c r="U78" i="15"/>
  <c r="T77" i="19"/>
  <c r="U76" i="19"/>
  <c r="T78" i="19"/>
  <c r="V71" i="19"/>
  <c r="U68" i="19"/>
  <c r="V66" i="19"/>
  <c r="V64" i="19"/>
  <c r="W62" i="19"/>
  <c r="V65" i="19"/>
  <c r="V75" i="19"/>
  <c r="V73" i="19"/>
  <c r="V69" i="19"/>
  <c r="W61" i="19"/>
  <c r="V72" i="19" l="1"/>
  <c r="W72" i="19" s="1"/>
  <c r="U77" i="19"/>
  <c r="V76" i="19"/>
  <c r="U78" i="19"/>
  <c r="V68" i="19"/>
  <c r="W66" i="19"/>
  <c r="W71" i="19"/>
  <c r="W65" i="19"/>
  <c r="W75" i="19"/>
  <c r="W73" i="19"/>
  <c r="W70" i="19"/>
  <c r="W69" i="19"/>
  <c r="W64" i="19"/>
  <c r="V115" i="15"/>
  <c r="W101" i="15"/>
  <c r="V89" i="15"/>
  <c r="W89" i="15" s="1"/>
  <c r="V88" i="15"/>
  <c r="T75" i="15"/>
  <c r="T73" i="15"/>
  <c r="T71" i="15"/>
  <c r="T70" i="15"/>
  <c r="T69" i="15"/>
  <c r="T66" i="15"/>
  <c r="T65" i="15"/>
  <c r="T72" i="15" l="1"/>
  <c r="W76" i="19"/>
  <c r="V77" i="19"/>
  <c r="T76" i="15"/>
  <c r="V78" i="19"/>
  <c r="T68" i="15"/>
  <c r="W68" i="19"/>
  <c r="V44" i="15"/>
  <c r="V70" i="15"/>
  <c r="V66" i="15"/>
  <c r="A66" i="15"/>
  <c r="A71" i="15"/>
  <c r="A73" i="15"/>
  <c r="A65" i="15"/>
  <c r="A69" i="15"/>
  <c r="A70" i="15"/>
  <c r="A75" i="15"/>
  <c r="V122" i="15"/>
  <c r="V127" i="15"/>
  <c r="V96" i="15"/>
  <c r="V118" i="15"/>
  <c r="V92" i="15"/>
  <c r="V40" i="15"/>
  <c r="V121" i="15"/>
  <c r="V113" i="15"/>
  <c r="V95" i="15"/>
  <c r="V87" i="15"/>
  <c r="V90" i="15" s="1"/>
  <c r="V69" i="15"/>
  <c r="V17" i="15"/>
  <c r="V125" i="15"/>
  <c r="V101" i="15"/>
  <c r="V49" i="15"/>
  <c r="V23" i="15"/>
  <c r="V75" i="15"/>
  <c r="V99" i="15"/>
  <c r="V47" i="15"/>
  <c r="V21" i="15"/>
  <c r="V73" i="15"/>
  <c r="V123" i="15"/>
  <c r="V97" i="15"/>
  <c r="V45" i="15"/>
  <c r="V19" i="15"/>
  <c r="V71" i="15"/>
  <c r="V91" i="15"/>
  <c r="V65" i="15"/>
  <c r="V39" i="15"/>
  <c r="V14" i="15"/>
  <c r="V117" i="15"/>
  <c r="V114" i="15"/>
  <c r="W88" i="15"/>
  <c r="W115" i="15"/>
  <c r="W149" i="15"/>
  <c r="T139" i="15"/>
  <c r="H35" i="15"/>
  <c r="T62" i="15"/>
  <c r="T141" i="15"/>
  <c r="T61" i="15"/>
  <c r="I19" i="15"/>
  <c r="T63" i="15"/>
  <c r="H9" i="15"/>
  <c r="I14" i="15"/>
  <c r="I18" i="15"/>
  <c r="H37" i="15"/>
  <c r="H63" i="15" s="1"/>
  <c r="H36" i="15"/>
  <c r="H62" i="15" s="1"/>
  <c r="I23" i="15"/>
  <c r="T140" i="15"/>
  <c r="W77" i="19" l="1"/>
  <c r="V46" i="15"/>
  <c r="W46" i="15" s="1"/>
  <c r="V72" i="15"/>
  <c r="W72" i="15" s="1"/>
  <c r="V20" i="15"/>
  <c r="V98" i="15"/>
  <c r="V124" i="15"/>
  <c r="W124" i="15" s="1"/>
  <c r="V76" i="15"/>
  <c r="W76" i="15" s="1"/>
  <c r="V102" i="15"/>
  <c r="V128" i="15"/>
  <c r="W128" i="15" s="1"/>
  <c r="V50" i="15"/>
  <c r="W50" i="15" s="1"/>
  <c r="T77" i="15"/>
  <c r="W78" i="19"/>
  <c r="V24" i="15"/>
  <c r="W97" i="15"/>
  <c r="W98" i="15"/>
  <c r="W96" i="15"/>
  <c r="V68" i="15"/>
  <c r="V120" i="15"/>
  <c r="V94" i="15"/>
  <c r="V16" i="15"/>
  <c r="V42" i="15"/>
  <c r="W92" i="15"/>
  <c r="T142" i="15"/>
  <c r="W99" i="15"/>
  <c r="V116" i="15"/>
  <c r="I16" i="15"/>
  <c r="W127" i="15"/>
  <c r="W122" i="15"/>
  <c r="W118" i="15"/>
  <c r="V63" i="15"/>
  <c r="W63" i="15" s="1"/>
  <c r="A61" i="15"/>
  <c r="A63" i="15"/>
  <c r="V144" i="15"/>
  <c r="W148" i="15"/>
  <c r="V141" i="15"/>
  <c r="A62" i="15"/>
  <c r="W153" i="15"/>
  <c r="V140" i="15"/>
  <c r="V62" i="15"/>
  <c r="I10" i="15"/>
  <c r="V139" i="15"/>
  <c r="V61" i="15"/>
  <c r="T64" i="15"/>
  <c r="I21" i="15"/>
  <c r="W123" i="15"/>
  <c r="I17" i="15"/>
  <c r="V143" i="15"/>
  <c r="I13" i="15"/>
  <c r="W114" i="15"/>
  <c r="I37" i="15"/>
  <c r="I11" i="15"/>
  <c r="W10" i="15"/>
  <c r="W87" i="15"/>
  <c r="I36" i="15"/>
  <c r="I35" i="15"/>
  <c r="I9" i="15"/>
  <c r="W21" i="15"/>
  <c r="W19" i="15"/>
  <c r="W125" i="15"/>
  <c r="W18" i="15"/>
  <c r="W113" i="15"/>
  <c r="W14" i="15"/>
  <c r="W117" i="15"/>
  <c r="W91" i="15"/>
  <c r="W121" i="15"/>
  <c r="W95" i="15"/>
  <c r="H61" i="15"/>
  <c r="V25" i="15" l="1"/>
  <c r="V77" i="15"/>
  <c r="V52" i="15"/>
  <c r="T78" i="15"/>
  <c r="T156" i="15"/>
  <c r="V103" i="15"/>
  <c r="W103" i="15" s="1"/>
  <c r="V129" i="15"/>
  <c r="W129" i="15" s="1"/>
  <c r="V130" i="15"/>
  <c r="W130" i="15" s="1"/>
  <c r="V104" i="15"/>
  <c r="W104" i="15" s="1"/>
  <c r="V51" i="15"/>
  <c r="W24" i="15"/>
  <c r="V26" i="15"/>
  <c r="W102" i="15"/>
  <c r="V146" i="15"/>
  <c r="W120" i="15"/>
  <c r="W94" i="15"/>
  <c r="W68" i="15"/>
  <c r="W42" i="15"/>
  <c r="V64" i="15"/>
  <c r="V142" i="15"/>
  <c r="I26" i="15"/>
  <c r="W16" i="15"/>
  <c r="W62" i="15"/>
  <c r="W144" i="15"/>
  <c r="A64" i="15"/>
  <c r="I62" i="15"/>
  <c r="W147" i="15"/>
  <c r="W151" i="15"/>
  <c r="W90" i="15"/>
  <c r="W116" i="15"/>
  <c r="W140" i="15"/>
  <c r="I12" i="15"/>
  <c r="W141" i="15"/>
  <c r="W37" i="15"/>
  <c r="W11" i="15"/>
  <c r="I63" i="15"/>
  <c r="W143" i="15"/>
  <c r="W36" i="15"/>
  <c r="I61" i="15"/>
  <c r="W9" i="15"/>
  <c r="W35" i="15"/>
  <c r="W61" i="15"/>
  <c r="W139" i="15"/>
  <c r="W13" i="15"/>
  <c r="W17" i="15"/>
  <c r="W23" i="15"/>
  <c r="W51" i="15" l="1"/>
  <c r="W52" i="15"/>
  <c r="W77" i="15"/>
  <c r="V155" i="15"/>
  <c r="W155" i="15" s="1"/>
  <c r="V78" i="15"/>
  <c r="V156" i="15"/>
  <c r="W156" i="15" s="1"/>
  <c r="W146" i="15"/>
  <c r="W25" i="15"/>
  <c r="W26" i="15"/>
  <c r="I20" i="15"/>
  <c r="W20" i="15"/>
  <c r="W64" i="15"/>
  <c r="W38" i="15"/>
  <c r="W142" i="15"/>
  <c r="W12" i="15"/>
  <c r="W78" i="15" l="1"/>
  <c r="W44" i="15" l="1"/>
  <c r="W70" i="15"/>
  <c r="W40" i="15"/>
  <c r="W49" i="15"/>
  <c r="W75" i="15"/>
  <c r="W45" i="15"/>
  <c r="W71" i="15"/>
  <c r="W66" i="15" l="1"/>
  <c r="W73" i="15"/>
  <c r="W47" i="15"/>
  <c r="W39" i="15"/>
  <c r="W69" i="15"/>
  <c r="W65" i="15"/>
</calcChain>
</file>

<file path=xl/sharedStrings.xml><?xml version="1.0" encoding="utf-8"?>
<sst xmlns="http://schemas.openxmlformats.org/spreadsheetml/2006/main" count="3900" uniqueCount="67">
  <si>
    <t>Table 1</t>
  </si>
  <si>
    <t>Table 4</t>
  </si>
  <si>
    <t>LCC INTERNATIONAL AIRCRAFT MOVEMENT</t>
  </si>
  <si>
    <t>LCC INTERNATIONAL PASSENGER</t>
  </si>
  <si>
    <t>FY 2020</t>
  </si>
  <si>
    <t>FY 2021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</si>
  <si>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</si>
  <si>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</si>
  <si>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</si>
  <si>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</si>
  <si>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</si>
  <si>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</si>
  <si>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</si>
  <si>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</si>
  <si>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</si>
  <si>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</si>
  <si>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</si>
  <si>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</si>
  <si>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</si>
  <si>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</si>
  <si>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</si>
  <si>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</si>
  <si>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</si>
  <si>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</si>
  <si>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</si>
  <si>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</si>
  <si>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</si>
  <si>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</si>
  <si>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</si>
  <si>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</si>
  <si>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</si>
  <si>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</si>
  <si>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JUL.- SEP.</t>
  </si>
  <si>
    <t>JAN.- SEP.</t>
  </si>
  <si>
    <t>TOTAL</t>
  </si>
  <si>
    <t>Source : Air Transport Information and Slot Coordination Division, AOT.</t>
  </si>
  <si>
    <t>Table 2</t>
  </si>
  <si>
    <t>Table 5</t>
  </si>
  <si>
    <t>LCC DOMESTIC AIRCRAFT MOVEMENT</t>
  </si>
  <si>
    <t>LCC DOMESTIC PASSENGER</t>
  </si>
  <si>
    <t>Table 3</t>
  </si>
  <si>
    <t>Table 6</t>
  </si>
  <si>
    <t xml:space="preserve"> LCC TOTAL AIRCRAFT MOVEMENT</t>
  </si>
  <si>
    <t>LCC TOTAL PASSENGER</t>
  </si>
  <si>
    <t xml:space="preserve"> </t>
  </si>
  <si>
    <t>Table 7</t>
  </si>
  <si>
    <t>LCC INTERNATIONAL FREIGHT</t>
  </si>
  <si>
    <t>Unit : Tonne</t>
  </si>
  <si>
    <t>Inbound</t>
  </si>
  <si>
    <t>Outbound</t>
  </si>
  <si>
    <t>In.+Out.</t>
  </si>
  <si>
    <t>Table 8</t>
  </si>
  <si>
    <t>LCC DOMESTIC FREIGHT</t>
  </si>
  <si>
    <t>OCT.-DEC.</t>
  </si>
  <si>
    <t>Table 9</t>
  </si>
  <si>
    <t>LCC TOTAL FREIGHT</t>
  </si>
  <si>
    <t>Table 10</t>
  </si>
  <si>
    <t>LCC INTERNATIONAL MAIL</t>
  </si>
  <si>
    <t>Table 11</t>
  </si>
  <si>
    <t>LCC DOMESTIC MAIL</t>
  </si>
  <si>
    <t>Table 12</t>
  </si>
  <si>
    <t>LCC TOTAL MAIL</t>
  </si>
  <si>
    <t>FY 2013</t>
  </si>
  <si>
    <t>FY 2014</t>
  </si>
  <si>
    <t>MAY</t>
  </si>
  <si>
    <t>JUL. - SEP.</t>
  </si>
  <si>
    <t>APR. - 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</si>
</sst>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_)"/>
    <numFmt numFmtId="166" formatCode="#,##0.00_ ;\-#,##0.00\ "/>
    <numFmt numFmtId="167" formatCode="_-* #,##0_-;\-* #,##0_-;_-* &quot;-&quot;??_-;_-@_-"/>
    <numFmt numFmtId="168" formatCode="_(* #,##0_);_(* \(#,##0\);_(* &quot;-&quot;??_);_(@_)"/>
  </numFmts>
  <fonts count="37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4F622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9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65" fontId="4" fillId="0" borderId="0" xfId="0" applyNumberFormat="1" applyFont="1"/>
    <xf numFmtId="167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67" fontId="15" fillId="0" borderId="19" xfId="1" applyNumberFormat="1" applyFont="1" applyBorder="1"/>
    <xf numFmtId="167" fontId="15" fillId="0" borderId="0" xfId="1" applyNumberFormat="1" applyFont="1"/>
    <xf numFmtId="167" fontId="15" fillId="10" borderId="15" xfId="4" applyNumberFormat="1" applyFont="1" applyFill="1" applyBorder="1"/>
    <xf numFmtId="167" fontId="15" fillId="0" borderId="30" xfId="1" applyNumberFormat="1" applyFont="1" applyBorder="1"/>
    <xf numFmtId="166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67" fontId="15" fillId="7" borderId="22" xfId="3" applyNumberFormat="1" applyFont="1" applyFill="1" applyBorder="1"/>
    <xf numFmtId="167" fontId="15" fillId="7" borderId="12" xfId="3" applyNumberFormat="1" applyFont="1" applyFill="1" applyBorder="1"/>
    <xf numFmtId="167" fontId="15" fillId="7" borderId="13" xfId="3" applyNumberFormat="1" applyFont="1" applyFill="1" applyBorder="1"/>
    <xf numFmtId="167" fontId="15" fillId="7" borderId="23" xfId="3" applyNumberFormat="1" applyFont="1" applyFill="1" applyBorder="1"/>
    <xf numFmtId="166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67" fontId="15" fillId="7" borderId="26" xfId="3" applyNumberFormat="1" applyFont="1" applyFill="1" applyBorder="1" applyAlignment="1">
      <alignment vertical="center"/>
    </xf>
    <xf numFmtId="167" fontId="15" fillId="7" borderId="32" xfId="3" applyNumberFormat="1" applyFont="1" applyFill="1" applyBorder="1" applyAlignment="1">
      <alignment vertical="center"/>
    </xf>
    <xf numFmtId="166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67" fontId="16" fillId="0" borderId="19" xfId="1" applyNumberFormat="1" applyFont="1" applyBorder="1"/>
    <xf numFmtId="167" fontId="16" fillId="0" borderId="0" xfId="1" applyNumberFormat="1" applyFont="1"/>
    <xf numFmtId="167" fontId="16" fillId="0" borderId="14" xfId="1" applyNumberFormat="1" applyFont="1" applyBorder="1"/>
    <xf numFmtId="166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67" fontId="16" fillId="12" borderId="22" xfId="7" applyNumberFormat="1" applyFont="1" applyFill="1" applyBorder="1"/>
    <xf numFmtId="167" fontId="16" fillId="12" borderId="23" xfId="7" applyNumberFormat="1" applyFont="1" applyFill="1" applyBorder="1"/>
    <xf numFmtId="166" fontId="16" fillId="12" borderId="21" xfId="7" applyNumberFormat="1" applyFont="1" applyFill="1" applyBorder="1"/>
    <xf numFmtId="167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67" fontId="16" fillId="12" borderId="26" xfId="7" applyNumberFormat="1" applyFont="1" applyFill="1" applyBorder="1" applyAlignment="1">
      <alignment vertical="center"/>
    </xf>
    <xf numFmtId="167" fontId="16" fillId="12" borderId="25" xfId="7" applyNumberFormat="1" applyFont="1" applyFill="1" applyBorder="1" applyAlignment="1">
      <alignment vertical="center"/>
    </xf>
    <xf numFmtId="166" fontId="16" fillId="12" borderId="28" xfId="7" applyNumberFormat="1" applyFont="1" applyFill="1" applyBorder="1" applyAlignment="1">
      <alignment vertical="center"/>
    </xf>
    <xf numFmtId="167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67" fontId="16" fillId="0" borderId="24" xfId="1" applyNumberFormat="1" applyFont="1" applyBorder="1"/>
    <xf numFmtId="166" fontId="16" fillId="0" borderId="15" xfId="1" applyNumberFormat="1" applyFont="1" applyBorder="1"/>
    <xf numFmtId="167" fontId="16" fillId="0" borderId="4" xfId="1" applyNumberFormat="1" applyFont="1" applyBorder="1"/>
    <xf numFmtId="167" fontId="16" fillId="0" borderId="1" xfId="1" applyNumberFormat="1" applyFont="1" applyBorder="1"/>
    <xf numFmtId="0" fontId="10" fillId="11" borderId="15" xfId="8" applyFont="1" applyFill="1" applyBorder="1"/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67" fontId="19" fillId="0" borderId="19" xfId="1" applyNumberFormat="1" applyFont="1" applyBorder="1"/>
    <xf numFmtId="167" fontId="19" fillId="0" borderId="31" xfId="1" applyNumberFormat="1" applyFont="1" applyBorder="1"/>
    <xf numFmtId="167" fontId="19" fillId="0" borderId="20" xfId="1" applyNumberFormat="1" applyFont="1" applyBorder="1"/>
    <xf numFmtId="166" fontId="19" fillId="0" borderId="14" xfId="1" applyNumberFormat="1" applyFont="1" applyBorder="1"/>
    <xf numFmtId="167" fontId="19" fillId="0" borderId="17" xfId="1" applyNumberFormat="1" applyFont="1" applyBorder="1"/>
    <xf numFmtId="167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67" fontId="19" fillId="14" borderId="22" xfId="1" applyNumberFormat="1" applyFont="1" applyFill="1" applyBorder="1"/>
    <xf numFmtId="167" fontId="19" fillId="14" borderId="12" xfId="1" applyNumberFormat="1" applyFont="1" applyFill="1" applyBorder="1"/>
    <xf numFmtId="167" fontId="19" fillId="14" borderId="23" xfId="1" applyNumberFormat="1" applyFont="1" applyFill="1" applyBorder="1"/>
    <xf numFmtId="166" fontId="19" fillId="14" borderId="21" xfId="5" applyNumberFormat="1" applyFont="1" applyFill="1" applyBorder="1"/>
    <xf numFmtId="166" fontId="19" fillId="14" borderId="21" xfId="6" applyNumberFormat="1" applyFont="1" applyFill="1" applyBorder="1"/>
    <xf numFmtId="167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67" fontId="19" fillId="14" borderId="26" xfId="1" applyNumberFormat="1" applyFont="1" applyFill="1" applyBorder="1" applyAlignment="1">
      <alignment vertical="center"/>
    </xf>
    <xf numFmtId="167" fontId="19" fillId="14" borderId="13" xfId="1" applyNumberFormat="1" applyFont="1" applyFill="1" applyBorder="1"/>
    <xf numFmtId="167" fontId="19" fillId="0" borderId="15" xfId="1" applyNumberFormat="1" applyFont="1" applyBorder="1"/>
    <xf numFmtId="166" fontId="19" fillId="0" borderId="16" xfId="1" applyNumberFormat="1" applyFont="1" applyBorder="1"/>
    <xf numFmtId="0" fontId="12" fillId="0" borderId="0" xfId="0" applyFont="1" applyAlignment="1">
      <alignment horizontal="left"/>
    </xf>
    <xf numFmtId="167" fontId="19" fillId="14" borderId="27" xfId="1" applyNumberFormat="1" applyFont="1" applyFill="1" applyBorder="1" applyAlignment="1">
      <alignment vertical="center"/>
    </xf>
    <xf numFmtId="167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67" fontId="21" fillId="13" borderId="14" xfId="1" applyNumberFormat="1" applyFont="1" applyFill="1" applyBorder="1"/>
    <xf numFmtId="167" fontId="21" fillId="14" borderId="21" xfId="1" applyNumberFormat="1" applyFont="1" applyFill="1" applyBorder="1"/>
    <xf numFmtId="167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67" fontId="21" fillId="13" borderId="0" xfId="1" applyNumberFormat="1" applyFont="1" applyFill="1"/>
    <xf numFmtId="167" fontId="21" fillId="14" borderId="13" xfId="1" applyNumberFormat="1" applyFont="1" applyFill="1" applyBorder="1"/>
    <xf numFmtId="167" fontId="21" fillId="13" borderId="29" xfId="1" applyNumberFormat="1" applyFont="1" applyFill="1" applyBorder="1"/>
    <xf numFmtId="167" fontId="21" fillId="14" borderId="22" xfId="1" applyNumberFormat="1" applyFont="1" applyFill="1" applyBorder="1"/>
    <xf numFmtId="167" fontId="22" fillId="13" borderId="14" xfId="1" applyNumberFormat="1" applyFont="1" applyFill="1" applyBorder="1"/>
    <xf numFmtId="167" fontId="22" fillId="14" borderId="21" xfId="1" applyNumberFormat="1" applyFont="1" applyFill="1" applyBorder="1"/>
    <xf numFmtId="167" fontId="22" fillId="14" borderId="34" xfId="1" applyNumberFormat="1" applyFont="1" applyFill="1" applyBorder="1" applyAlignment="1">
      <alignment vertical="center"/>
    </xf>
    <xf numFmtId="167" fontId="22" fillId="13" borderId="7" xfId="1" applyNumberFormat="1" applyFont="1" applyFill="1" applyBorder="1"/>
    <xf numFmtId="167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67" fontId="22" fillId="13" borderId="0" xfId="1" applyNumberFormat="1" applyFont="1" applyFill="1"/>
    <xf numFmtId="167" fontId="22" fillId="14" borderId="11" xfId="1" applyNumberFormat="1" applyFont="1" applyFill="1" applyBorder="1"/>
    <xf numFmtId="167" fontId="22" fillId="14" borderId="13" xfId="1" applyNumberFormat="1" applyFont="1" applyFill="1" applyBorder="1"/>
    <xf numFmtId="167" fontId="22" fillId="13" borderId="29" xfId="1" applyNumberFormat="1" applyFont="1" applyFill="1" applyBorder="1"/>
    <xf numFmtId="167" fontId="22" fillId="14" borderId="22" xfId="1" applyNumberFormat="1" applyFont="1" applyFill="1" applyBorder="1"/>
    <xf numFmtId="167" fontId="22" fillId="14" borderId="28" xfId="1" applyNumberFormat="1" applyFont="1" applyFill="1" applyBorder="1" applyAlignment="1">
      <alignment vertical="center"/>
    </xf>
    <xf numFmtId="167" fontId="22" fillId="13" borderId="1" xfId="1" applyNumberFormat="1" applyFont="1" applyFill="1" applyBorder="1"/>
    <xf numFmtId="167" fontId="23" fillId="6" borderId="14" xfId="4" applyNumberFormat="1" applyFont="1" applyFill="1" applyBorder="1"/>
    <xf numFmtId="167" fontId="23" fillId="7" borderId="21" xfId="3" applyNumberFormat="1" applyFont="1" applyFill="1" applyBorder="1"/>
    <xf numFmtId="167" fontId="23" fillId="7" borderId="34" xfId="3" applyNumberFormat="1" applyFont="1" applyFill="1" applyBorder="1" applyAlignment="1">
      <alignment vertical="center"/>
    </xf>
    <xf numFmtId="167" fontId="23" fillId="6" borderId="15" xfId="4" applyNumberFormat="1" applyFont="1" applyFill="1" applyBorder="1"/>
    <xf numFmtId="167" fontId="24" fillId="6" borderId="14" xfId="4" applyNumberFormat="1" applyFont="1" applyFill="1" applyBorder="1"/>
    <xf numFmtId="167" fontId="24" fillId="7" borderId="21" xfId="3" applyNumberFormat="1" applyFont="1" applyFill="1" applyBorder="1"/>
    <xf numFmtId="167" fontId="24" fillId="7" borderId="34" xfId="3" applyNumberFormat="1" applyFont="1" applyFill="1" applyBorder="1" applyAlignment="1">
      <alignment vertical="center"/>
    </xf>
    <xf numFmtId="167" fontId="24" fillId="6" borderId="15" xfId="4" applyNumberFormat="1" applyFont="1" applyFill="1" applyBorder="1"/>
    <xf numFmtId="167" fontId="24" fillId="7" borderId="13" xfId="3" applyNumberFormat="1" applyFont="1" applyFill="1" applyBorder="1"/>
    <xf numFmtId="167" fontId="10" fillId="11" borderId="14" xfId="8" applyNumberFormat="1" applyFont="1" applyFill="1" applyBorder="1"/>
    <xf numFmtId="167" fontId="10" fillId="12" borderId="22" xfId="7" applyNumberFormat="1" applyFont="1" applyFill="1" applyBorder="1"/>
    <xf numFmtId="167" fontId="10" fillId="11" borderId="24" xfId="8" applyNumberFormat="1" applyFont="1" applyFill="1" applyBorder="1"/>
    <xf numFmtId="167" fontId="10" fillId="12" borderId="25" xfId="7" applyNumberFormat="1" applyFont="1" applyFill="1" applyBorder="1" applyAlignment="1">
      <alignment vertical="center"/>
    </xf>
    <xf numFmtId="167" fontId="25" fillId="11" borderId="14" xfId="8" applyNumberFormat="1" applyFont="1" applyFill="1" applyBorder="1"/>
    <xf numFmtId="167" fontId="25" fillId="12" borderId="22" xfId="7" applyNumberFormat="1" applyFont="1" applyFill="1" applyBorder="1"/>
    <xf numFmtId="167" fontId="25" fillId="11" borderId="24" xfId="8" applyNumberFormat="1" applyFont="1" applyFill="1" applyBorder="1"/>
    <xf numFmtId="167" fontId="25" fillId="12" borderId="25" xfId="7" applyNumberFormat="1" applyFont="1" applyFill="1" applyBorder="1" applyAlignment="1">
      <alignment vertical="center"/>
    </xf>
    <xf numFmtId="167" fontId="26" fillId="11" borderId="14" xfId="8" applyNumberFormat="1" applyFont="1" applyFill="1" applyBorder="1"/>
    <xf numFmtId="167" fontId="26" fillId="12" borderId="22" xfId="7" applyNumberFormat="1" applyFont="1" applyFill="1" applyBorder="1"/>
    <xf numFmtId="167" fontId="26" fillId="11" borderId="24" xfId="8" applyNumberFormat="1" applyFont="1" applyFill="1" applyBorder="1"/>
    <xf numFmtId="167" fontId="26" fillId="12" borderId="25" xfId="7" applyNumberFormat="1" applyFont="1" applyFill="1" applyBorder="1" applyAlignment="1">
      <alignment vertical="center"/>
    </xf>
    <xf numFmtId="167" fontId="25" fillId="11" borderId="0" xfId="8" applyNumberFormat="1" applyFont="1" applyFill="1"/>
    <xf numFmtId="167" fontId="26" fillId="11" borderId="15" xfId="8" applyNumberFormat="1" applyFont="1" applyFill="1" applyBorder="1"/>
    <xf numFmtId="167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67" fontId="19" fillId="14" borderId="11" xfId="1" applyNumberFormat="1" applyFont="1" applyFill="1" applyBorder="1"/>
    <xf numFmtId="167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7" fontId="19" fillId="14" borderId="37" xfId="1" applyNumberFormat="1" applyFont="1" applyFill="1" applyBorder="1"/>
    <xf numFmtId="167" fontId="16" fillId="12" borderId="12" xfId="7" applyNumberFormat="1" applyFont="1" applyFill="1" applyBorder="1"/>
    <xf numFmtId="167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67" fontId="16" fillId="0" borderId="15" xfId="1" applyNumberFormat="1" applyFont="1" applyBorder="1"/>
    <xf numFmtId="167" fontId="16" fillId="0" borderId="6" xfId="1" applyNumberFormat="1" applyFont="1" applyBorder="1"/>
    <xf numFmtId="167" fontId="16" fillId="12" borderId="28" xfId="7" applyNumberFormat="1" applyFont="1" applyFill="1" applyBorder="1" applyAlignment="1">
      <alignment vertical="center"/>
    </xf>
    <xf numFmtId="167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67" fontId="26" fillId="12" borderId="21" xfId="7" applyNumberFormat="1" applyFont="1" applyFill="1" applyBorder="1"/>
    <xf numFmtId="167" fontId="26" fillId="12" borderId="34" xfId="7" applyNumberFormat="1" applyFont="1" applyFill="1" applyBorder="1" applyAlignment="1">
      <alignment vertical="center"/>
    </xf>
    <xf numFmtId="167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67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67" fontId="29" fillId="0" borderId="19" xfId="1" applyNumberFormat="1" applyFont="1" applyBorder="1"/>
    <xf numFmtId="167" fontId="29" fillId="0" borderId="0" xfId="1" applyNumberFormat="1" applyFont="1"/>
    <xf numFmtId="167" fontId="28" fillId="16" borderId="14" xfId="8" applyNumberFormat="1" applyFont="1" applyFill="1" applyBorder="1"/>
    <xf numFmtId="167" fontId="29" fillId="0" borderId="14" xfId="1" applyNumberFormat="1" applyFont="1" applyBorder="1"/>
    <xf numFmtId="166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67" fontId="29" fillId="17" borderId="22" xfId="7" applyNumberFormat="1" applyFont="1" applyFill="1" applyBorder="1"/>
    <xf numFmtId="167" fontId="29" fillId="17" borderId="23" xfId="7" applyNumberFormat="1" applyFont="1" applyFill="1" applyBorder="1"/>
    <xf numFmtId="167" fontId="28" fillId="17" borderId="22" xfId="7" applyNumberFormat="1" applyFont="1" applyFill="1" applyBorder="1"/>
    <xf numFmtId="166" fontId="29" fillId="17" borderId="21" xfId="7" applyNumberFormat="1" applyFont="1" applyFill="1" applyBorder="1"/>
    <xf numFmtId="167" fontId="28" fillId="16" borderId="24" xfId="8" applyNumberFormat="1" applyFont="1" applyFill="1" applyBorder="1"/>
    <xf numFmtId="167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67" fontId="29" fillId="17" borderId="26" xfId="7" applyNumberFormat="1" applyFont="1" applyFill="1" applyBorder="1" applyAlignment="1">
      <alignment vertical="center"/>
    </xf>
    <xf numFmtId="167" fontId="28" fillId="17" borderId="25" xfId="7" applyNumberFormat="1" applyFont="1" applyFill="1" applyBorder="1" applyAlignment="1">
      <alignment vertical="center"/>
    </xf>
    <xf numFmtId="167" fontId="29" fillId="17" borderId="25" xfId="7" applyNumberFormat="1" applyFont="1" applyFill="1" applyBorder="1" applyAlignment="1">
      <alignment vertical="center"/>
    </xf>
    <xf numFmtId="166" fontId="29" fillId="17" borderId="28" xfId="7" applyNumberFormat="1" applyFont="1" applyFill="1" applyBorder="1" applyAlignment="1">
      <alignment vertical="center"/>
    </xf>
    <xf numFmtId="167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67" fontId="29" fillId="0" borderId="24" xfId="1" applyNumberFormat="1" applyFont="1" applyBorder="1"/>
    <xf numFmtId="167" fontId="29" fillId="0" borderId="4" xfId="1" applyNumberFormat="1" applyFont="1" applyBorder="1"/>
    <xf numFmtId="167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67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67" fontId="28" fillId="16" borderId="0" xfId="8" applyNumberFormat="1" applyFont="1" applyFill="1"/>
    <xf numFmtId="167" fontId="28" fillId="16" borderId="16" xfId="8" applyNumberFormat="1" applyFont="1" applyFill="1" applyBorder="1"/>
    <xf numFmtId="167" fontId="24" fillId="6" borderId="16" xfId="4" applyNumberFormat="1" applyFont="1" applyFill="1" applyBorder="1"/>
    <xf numFmtId="167" fontId="23" fillId="6" borderId="7" xfId="4" applyNumberFormat="1" applyFont="1" applyFill="1" applyBorder="1"/>
    <xf numFmtId="167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7" fontId="16" fillId="0" borderId="30" xfId="1" applyNumberFormat="1" applyFont="1" applyBorder="1"/>
    <xf numFmtId="167" fontId="29" fillId="0" borderId="15" xfId="1" applyNumberFormat="1" applyFont="1" applyBorder="1"/>
    <xf numFmtId="167" fontId="29" fillId="0" borderId="6" xfId="1" applyNumberFormat="1" applyFont="1" applyBorder="1"/>
    <xf numFmtId="167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67" fontId="29" fillId="0" borderId="30" xfId="1" applyNumberFormat="1" applyFont="1" applyBorder="1"/>
    <xf numFmtId="9" fontId="4" fillId="0" borderId="0" xfId="2" applyFont="1"/>
    <xf numFmtId="167" fontId="3" fillId="0" borderId="0" xfId="0" applyNumberFormat="1" applyFont="1"/>
    <xf numFmtId="10" fontId="3" fillId="0" borderId="0" xfId="2" applyNumberFormat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67" fontId="28" fillId="16" borderId="14" xfId="8" applyNumberFormat="1" applyFont="1" applyFill="1" applyBorder="1" applyAlignment="1">
      <alignment vertical="center"/>
    </xf>
    <xf numFmtId="167" fontId="29" fillId="0" borderId="14" xfId="1" applyNumberFormat="1" applyFont="1" applyBorder="1" applyAlignment="1">
      <alignment vertical="center"/>
    </xf>
    <xf numFmtId="166" fontId="29" fillId="0" borderId="14" xfId="1" applyNumberFormat="1" applyFont="1" applyBorder="1" applyAlignment="1">
      <alignment vertical="center"/>
    </xf>
    <xf numFmtId="167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67" fontId="28" fillId="15" borderId="14" xfId="8" applyNumberFormat="1" applyFont="1" applyFill="1" applyBorder="1"/>
    <xf numFmtId="167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67" fontId="28" fillId="15" borderId="0" xfId="8" applyNumberFormat="1" applyFont="1" applyFill="1"/>
    <xf numFmtId="167" fontId="34" fillId="13" borderId="0" xfId="1" applyNumberFormat="1" applyFont="1" applyFill="1"/>
    <xf numFmtId="167" fontId="34" fillId="13" borderId="29" xfId="1" applyNumberFormat="1" applyFont="1" applyFill="1" applyBorder="1"/>
    <xf numFmtId="167" fontId="34" fillId="13" borderId="14" xfId="1" applyNumberFormat="1" applyFont="1" applyFill="1" applyBorder="1"/>
    <xf numFmtId="167" fontId="34" fillId="13" borderId="16" xfId="1" applyNumberFormat="1" applyFont="1" applyFill="1" applyBorder="1"/>
    <xf numFmtId="167" fontId="34" fillId="14" borderId="22" xfId="1" applyNumberFormat="1" applyFont="1" applyFill="1" applyBorder="1"/>
    <xf numFmtId="167" fontId="35" fillId="6" borderId="14" xfId="4" applyNumberFormat="1" applyFont="1" applyFill="1" applyBorder="1"/>
    <xf numFmtId="167" fontId="35" fillId="7" borderId="21" xfId="3" applyNumberFormat="1" applyFont="1" applyFill="1" applyBorder="1"/>
    <xf numFmtId="167" fontId="35" fillId="6" borderId="15" xfId="4" applyNumberFormat="1" applyFont="1" applyFill="1" applyBorder="1"/>
    <xf numFmtId="167" fontId="32" fillId="10" borderId="19" xfId="1" applyNumberFormat="1" applyFont="1" applyFill="1" applyBorder="1" applyAlignment="1">
      <alignment vertical="center"/>
    </xf>
    <xf numFmtId="167" fontId="29" fillId="0" borderId="17" xfId="1" applyNumberFormat="1" applyFont="1" applyBorder="1"/>
    <xf numFmtId="166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67" fontId="35" fillId="6" borderId="16" xfId="4" applyNumberFormat="1" applyFont="1" applyFill="1" applyBorder="1"/>
    <xf numFmtId="167" fontId="33" fillId="0" borderId="0" xfId="2" applyNumberFormat="1" applyFont="1"/>
    <xf numFmtId="167" fontId="29" fillId="17" borderId="21" xfId="1" applyNumberFormat="1" applyFont="1" applyFill="1" applyBorder="1"/>
    <xf numFmtId="166" fontId="29" fillId="17" borderId="40" xfId="7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7" fontId="26" fillId="11" borderId="7" xfId="8" applyNumberFormat="1" applyFont="1" applyFill="1" applyBorder="1"/>
    <xf numFmtId="167" fontId="15" fillId="0" borderId="0" xfId="4" applyNumberFormat="1" applyFont="1" applyFill="1"/>
    <xf numFmtId="167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67" fontId="23" fillId="6" borderId="41" xfId="4" applyNumberFormat="1" applyFont="1" applyFill="1" applyBorder="1"/>
    <xf numFmtId="167" fontId="23" fillId="7" borderId="42" xfId="3" applyNumberFormat="1" applyFont="1" applyFill="1" applyBorder="1"/>
    <xf numFmtId="167" fontId="19" fillId="0" borderId="35" xfId="1" applyNumberFormat="1" applyFont="1" applyBorder="1"/>
    <xf numFmtId="167" fontId="32" fillId="0" borderId="19" xfId="1" applyNumberFormat="1" applyFont="1" applyBorder="1" applyAlignment="1">
      <alignment vertical="center"/>
    </xf>
    <xf numFmtId="167" fontId="32" fillId="0" borderId="39" xfId="1" applyNumberFormat="1" applyFont="1" applyBorder="1" applyAlignment="1">
      <alignment vertical="center"/>
    </xf>
    <xf numFmtId="167" fontId="35" fillId="7" borderId="34" xfId="3" applyNumberFormat="1" applyFont="1" applyFill="1" applyBorder="1" applyAlignment="1">
      <alignment vertical="center"/>
    </xf>
    <xf numFmtId="167" fontId="35" fillId="6" borderId="7" xfId="4" applyNumberFormat="1" applyFont="1" applyFill="1" applyBorder="1"/>
    <xf numFmtId="167" fontId="34" fillId="14" borderId="13" xfId="1" applyNumberFormat="1" applyFont="1" applyFill="1" applyBorder="1"/>
    <xf numFmtId="167" fontId="28" fillId="16" borderId="7" xfId="8" applyNumberFormat="1" applyFont="1" applyFill="1" applyBorder="1"/>
    <xf numFmtId="43" fontId="16" fillId="12" borderId="21" xfId="1" applyFont="1" applyFill="1" applyBorder="1"/>
    <xf numFmtId="43" fontId="16" fillId="0" borderId="15" xfId="1" applyFont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67" fontId="29" fillId="0" borderId="5" xfId="1" applyNumberFormat="1" applyFont="1" applyBorder="1"/>
    <xf numFmtId="167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67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67" fontId="19" fillId="0" borderId="19" xfId="13" applyNumberFormat="1" applyFont="1" applyBorder="1"/>
    <xf numFmtId="167" fontId="19" fillId="0" borderId="20" xfId="13" applyNumberFormat="1" applyFont="1" applyBorder="1"/>
    <xf numFmtId="167" fontId="22" fillId="13" borderId="0" xfId="13" applyNumberFormat="1" applyFont="1" applyFill="1"/>
    <xf numFmtId="166" fontId="19" fillId="0" borderId="14" xfId="13" applyNumberFormat="1" applyFont="1" applyBorder="1"/>
    <xf numFmtId="167" fontId="15" fillId="0" borderId="30" xfId="13" applyNumberFormat="1" applyFont="1" applyBorder="1"/>
    <xf numFmtId="167" fontId="15" fillId="0" borderId="0" xfId="13" applyNumberFormat="1" applyFont="1"/>
    <xf numFmtId="166" fontId="15" fillId="0" borderId="15" xfId="13" applyNumberFormat="1" applyFont="1" applyBorder="1"/>
    <xf numFmtId="165" fontId="4" fillId="0" borderId="0" xfId="12" applyNumberFormat="1" applyFont="1"/>
    <xf numFmtId="167" fontId="19" fillId="0" borderId="17" xfId="13" applyNumberFormat="1" applyFont="1" applyBorder="1"/>
    <xf numFmtId="167" fontId="19" fillId="0" borderId="18" xfId="13" applyNumberFormat="1" applyFont="1" applyBorder="1"/>
    <xf numFmtId="167" fontId="19" fillId="14" borderId="22" xfId="13" applyNumberFormat="1" applyFont="1" applyFill="1" applyBorder="1"/>
    <xf numFmtId="167" fontId="19" fillId="14" borderId="23" xfId="13" applyNumberFormat="1" applyFont="1" applyFill="1" applyBorder="1"/>
    <xf numFmtId="167" fontId="22" fillId="14" borderId="22" xfId="13" applyNumberFormat="1" applyFont="1" applyFill="1" applyBorder="1"/>
    <xf numFmtId="167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67" fontId="19" fillId="14" borderId="13" xfId="13" applyNumberFormat="1" applyFont="1" applyFill="1" applyBorder="1"/>
    <xf numFmtId="167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67" fontId="22" fillId="13" borderId="29" xfId="13" applyNumberFormat="1" applyFont="1" applyFill="1" applyBorder="1"/>
    <xf numFmtId="167" fontId="22" fillId="13" borderId="14" xfId="13" applyNumberFormat="1" applyFont="1" applyFill="1" applyBorder="1"/>
    <xf numFmtId="167" fontId="19" fillId="0" borderId="15" xfId="13" applyNumberFormat="1" applyFont="1" applyBorder="1"/>
    <xf numFmtId="167" fontId="22" fillId="13" borderId="16" xfId="13" applyNumberFormat="1" applyFont="1" applyFill="1" applyBorder="1"/>
    <xf numFmtId="166" fontId="19" fillId="0" borderId="16" xfId="13" applyNumberFormat="1" applyFont="1" applyBorder="1"/>
    <xf numFmtId="167" fontId="34" fillId="14" borderId="22" xfId="13" applyNumberFormat="1" applyFont="1" applyFill="1" applyBorder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67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67" fontId="16" fillId="0" borderId="19" xfId="13" applyNumberFormat="1" applyFont="1" applyBorder="1"/>
    <xf numFmtId="167" fontId="16" fillId="0" borderId="0" xfId="13" applyNumberFormat="1" applyFont="1"/>
    <xf numFmtId="167" fontId="16" fillId="0" borderId="14" xfId="13" applyNumberFormat="1" applyFont="1" applyBorder="1"/>
    <xf numFmtId="166" fontId="16" fillId="0" borderId="14" xfId="13" applyNumberFormat="1" applyFont="1" applyBorder="1"/>
    <xf numFmtId="167" fontId="16" fillId="0" borderId="16" xfId="13" applyNumberFormat="1" applyFont="1" applyBorder="1"/>
    <xf numFmtId="167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67" fontId="29" fillId="0" borderId="19" xfId="13" applyNumberFormat="1" applyFont="1" applyBorder="1"/>
    <xf numFmtId="167" fontId="29" fillId="0" borderId="0" xfId="13" applyNumberFormat="1" applyFont="1"/>
    <xf numFmtId="166" fontId="29" fillId="0" borderId="15" xfId="13" applyNumberFormat="1" applyFont="1" applyBorder="1"/>
    <xf numFmtId="167" fontId="29" fillId="17" borderId="12" xfId="7" applyNumberFormat="1" applyFont="1" applyFill="1" applyBorder="1"/>
    <xf numFmtId="167" fontId="28" fillId="17" borderId="21" xfId="7" applyNumberFormat="1" applyFont="1" applyFill="1" applyBorder="1"/>
    <xf numFmtId="166" fontId="29" fillId="17" borderId="13" xfId="7" applyNumberFormat="1" applyFont="1" applyFill="1" applyBorder="1"/>
    <xf numFmtId="167" fontId="29" fillId="0" borderId="5" xfId="13" applyNumberFormat="1" applyFont="1" applyBorder="1"/>
    <xf numFmtId="167" fontId="29" fillId="17" borderId="32" xfId="7" applyNumberFormat="1" applyFont="1" applyFill="1" applyBorder="1" applyAlignment="1">
      <alignment vertical="center"/>
    </xf>
    <xf numFmtId="167" fontId="28" fillId="17" borderId="34" xfId="7" applyNumberFormat="1" applyFont="1" applyFill="1" applyBorder="1" applyAlignment="1">
      <alignment vertical="center"/>
    </xf>
    <xf numFmtId="167" fontId="29" fillId="0" borderId="2" xfId="13" applyNumberFormat="1" applyFont="1" applyBorder="1"/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67" fontId="29" fillId="0" borderId="14" xfId="13" applyNumberFormat="1" applyFont="1" applyBorder="1"/>
    <xf numFmtId="166" fontId="29" fillId="0" borderId="14" xfId="13" applyNumberFormat="1" applyFont="1" applyBorder="1"/>
    <xf numFmtId="167" fontId="29" fillId="0" borderId="16" xfId="13" applyNumberFormat="1" applyFont="1" applyBorder="1"/>
    <xf numFmtId="167" fontId="29" fillId="0" borderId="7" xfId="13" applyNumberFormat="1" applyFont="1" applyBorder="1"/>
    <xf numFmtId="167" fontId="29" fillId="0" borderId="24" xfId="13" applyNumberFormat="1" applyFont="1" applyBorder="1"/>
    <xf numFmtId="167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67" fontId="15" fillId="0" borderId="20" xfId="1" applyNumberFormat="1" applyFont="1" applyBorder="1"/>
    <xf numFmtId="167" fontId="15" fillId="7" borderId="43" xfId="3" applyNumberFormat="1" applyFont="1" applyFill="1" applyBorder="1"/>
    <xf numFmtId="167" fontId="15" fillId="7" borderId="44" xfId="3" applyNumberFormat="1" applyFont="1" applyFill="1" applyBorder="1" applyAlignment="1">
      <alignment vertical="center"/>
    </xf>
    <xf numFmtId="167" fontId="15" fillId="0" borderId="20" xfId="13" applyNumberFormat="1" applyFont="1" applyBorder="1"/>
    <xf numFmtId="167" fontId="24" fillId="6" borderId="0" xfId="4" applyNumberFormat="1" applyFont="1" applyFill="1"/>
    <xf numFmtId="167" fontId="35" fillId="7" borderId="12" xfId="3" applyNumberFormat="1" applyFont="1" applyFill="1" applyBorder="1"/>
    <xf numFmtId="167" fontId="24" fillId="7" borderId="32" xfId="3" applyNumberFormat="1" applyFont="1" applyFill="1" applyBorder="1" applyAlignment="1">
      <alignment vertical="center"/>
    </xf>
    <xf numFmtId="167" fontId="23" fillId="6" borderId="0" xfId="4" applyNumberFormat="1" applyFont="1" applyFill="1"/>
    <xf numFmtId="167" fontId="23" fillId="7" borderId="12" xfId="3" applyNumberFormat="1" applyFont="1" applyFill="1" applyBorder="1"/>
    <xf numFmtId="167" fontId="23" fillId="7" borderId="32" xfId="3" applyNumberFormat="1" applyFont="1" applyFill="1" applyBorder="1" applyAlignment="1">
      <alignment vertical="center"/>
    </xf>
    <xf numFmtId="167" fontId="24" fillId="7" borderId="12" xfId="3" applyNumberFormat="1" applyFont="1" applyFill="1" applyBorder="1"/>
    <xf numFmtId="167" fontId="35" fillId="6" borderId="0" xfId="4" applyNumberFormat="1" applyFont="1" applyFill="1"/>
    <xf numFmtId="167" fontId="35" fillId="7" borderId="32" xfId="3" applyNumberFormat="1" applyFont="1" applyFill="1" applyBorder="1" applyAlignment="1">
      <alignment vertical="center"/>
    </xf>
    <xf numFmtId="167" fontId="15" fillId="10" borderId="14" xfId="4" applyNumberFormat="1" applyFont="1" applyFill="1" applyBorder="1"/>
    <xf numFmtId="167" fontId="15" fillId="7" borderId="21" xfId="3" applyNumberFormat="1" applyFont="1" applyFill="1" applyBorder="1"/>
    <xf numFmtId="167" fontId="15" fillId="7" borderId="34" xfId="3" applyNumberFormat="1" applyFont="1" applyFill="1" applyBorder="1" applyAlignment="1">
      <alignment vertical="center"/>
    </xf>
    <xf numFmtId="167" fontId="15" fillId="0" borderId="14" xfId="4" applyNumberFormat="1" applyFont="1" applyFill="1" applyBorder="1"/>
    <xf numFmtId="167" fontId="15" fillId="0" borderId="18" xfId="1" applyNumberFormat="1" applyFont="1" applyBorder="1"/>
    <xf numFmtId="167" fontId="15" fillId="0" borderId="2" xfId="1" applyNumberFormat="1" applyFont="1" applyBorder="1"/>
    <xf numFmtId="167" fontId="15" fillId="0" borderId="2" xfId="13" applyNumberFormat="1" applyFont="1" applyBorder="1"/>
    <xf numFmtId="43" fontId="29" fillId="17" borderId="13" xfId="1" applyFont="1" applyFill="1" applyBorder="1"/>
    <xf numFmtId="43" fontId="16" fillId="0" borderId="14" xfId="1" applyFont="1" applyBorder="1"/>
    <xf numFmtId="43" fontId="16" fillId="12" borderId="28" xfId="1" applyFont="1" applyFill="1" applyBorder="1" applyAlignment="1">
      <alignment vertical="center"/>
    </xf>
    <xf numFmtId="43" fontId="29" fillId="0" borderId="14" xfId="1" applyFont="1" applyBorder="1" applyAlignment="1">
      <alignment vertical="center"/>
    </xf>
    <xf numFmtId="43" fontId="29" fillId="0" borderId="16" xfId="1" applyFont="1" applyBorder="1"/>
    <xf numFmtId="167" fontId="35" fillId="7" borderId="22" xfId="3" applyNumberFormat="1" applyFont="1" applyFill="1" applyBorder="1"/>
    <xf numFmtId="167" fontId="15" fillId="0" borderId="15" xfId="1" applyNumberFormat="1" applyFont="1" applyBorder="1"/>
    <xf numFmtId="167" fontId="15" fillId="7" borderId="40" xfId="3" applyNumberFormat="1" applyFont="1" applyFill="1" applyBorder="1" applyAlignment="1">
      <alignment vertical="center"/>
    </xf>
    <xf numFmtId="167" fontId="15" fillId="7" borderId="45" xfId="3" applyNumberFormat="1" applyFont="1" applyFill="1" applyBorder="1" applyAlignment="1">
      <alignment vertical="center"/>
    </xf>
    <xf numFmtId="167" fontId="28" fillId="17" borderId="46" xfId="7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12" borderId="11" xfId="7" applyFont="1" applyFill="1" applyBorder="1" applyAlignment="1">
      <alignment horizontal="center"/>
    </xf>
    <xf numFmtId="37" fontId="10" fillId="12" borderId="47" xfId="7" applyNumberFormat="1" applyFont="1" applyFill="1" applyBorder="1" applyAlignment="1">
      <alignment horizontal="center" vertical="center"/>
    </xf>
    <xf numFmtId="167" fontId="16" fillId="12" borderId="48" xfId="7" applyNumberFormat="1" applyFont="1" applyFill="1" applyBorder="1" applyAlignment="1">
      <alignment vertical="center"/>
    </xf>
    <xf numFmtId="0" fontId="12" fillId="13" borderId="6" xfId="6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3" fontId="36" fillId="0" borderId="0" xfId="0" applyNumberFormat="1" applyFont="1"/>
    <xf numFmtId="3" fontId="36" fillId="0" borderId="20" xfId="0" applyNumberFormat="1" applyFont="1" applyBorder="1"/>
    <xf numFmtId="3" fontId="36" fillId="0" borderId="19" xfId="0" applyNumberFormat="1" applyFont="1" applyBorder="1"/>
    <xf numFmtId="3" fontId="36" fillId="0" borderId="15" xfId="0" applyNumberFormat="1" applyFont="1" applyBorder="1"/>
    <xf numFmtId="168" fontId="16" fillId="0" borderId="19" xfId="13" applyNumberFormat="1" applyFont="1" applyBorder="1"/>
    <xf numFmtId="164" fontId="16" fillId="0" borderId="19" xfId="13" applyNumberFormat="1" applyFont="1" applyBorder="1"/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</cellXfs>
  <cellStyles count="15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 xr:uid="{00000000-0005-0000-0000-000004000000}"/>
    <cellStyle name="Comma 9" xfId="13" xr:uid="{00000000-0005-0000-0000-000005000000}"/>
    <cellStyle name="Normal" xfId="0" builtinId="0"/>
    <cellStyle name="Normal 52" xfId="12" xr:uid="{00000000-0005-0000-0000-000007000000}"/>
    <cellStyle name="Normal 8" xfId="9" xr:uid="{00000000-0005-0000-0000-000008000000}"/>
    <cellStyle name="Percent" xfId="2" builtinId="5"/>
    <cellStyle name="Percent 3" xfId="11" xr:uid="{00000000-0005-0000-0000-00000A000000}"/>
    <cellStyle name="Percent 4" xfId="14" xr:uid="{00000000-0005-0000-0000-00000B000000}"/>
  </cellStyles>
  <dxfs count="51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6Nov2016\MyFolder\CNX-YEAR-REPORT-2015\1-2-TABLE1-26\ANTI-VIRUS\MyFolder\OtherPrograms\2015YearReport\1+2-Table1-26\YearReportPrograms\ANTI-VIRUS\MyFolder\YearEnd2014-1\CNX%20REPORT-2014\Master-Table1-26\NEW-VERSION\t19_26.xlsx?43C71295" TargetMode="External"/><Relationship Id="rId1" Type="http://schemas.openxmlformats.org/officeDocument/2006/relationships/externalLinkPath" Target="file:///\\43C71295\t19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9"/>
      <sheetName val="Table20"/>
      <sheetName val="Table20-21"/>
      <sheetName val="Table22-23"/>
      <sheetName val="Table22-1"/>
      <sheetName val="Table24H"/>
      <sheetName val="Table25-1"/>
      <sheetName val="Table24"/>
      <sheetName val="Table25"/>
      <sheetName val="Table26"/>
      <sheetName val="Table22-1 (2)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35"/>
  <sheetViews>
    <sheetView tabSelected="1" zoomScaleNormal="100" workbookViewId="0">
      <selection activeCell="A10" sqref="A10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4.140625" style="1" customWidth="1"/>
    <col min="4" max="4" width="13.85546875" style="1" customWidth="1"/>
    <col min="5" max="5" width="14.710937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3.140625" style="2" customWidth="1"/>
    <col min="10" max="10" width="7" style="1" customWidth="1"/>
    <col min="11" max="11" width="9.140625" style="3"/>
    <col min="12" max="12" width="13" style="1" customWidth="1"/>
    <col min="13" max="14" width="14.5703125" style="1" customWidth="1"/>
    <col min="15" max="15" width="15.140625" style="1" customWidth="1"/>
    <col min="16" max="16" width="13.140625" style="1" customWidth="1"/>
    <col min="17" max="17" width="14.7109375" style="1" customWidth="1"/>
    <col min="18" max="18" width="13.5703125" style="1" customWidth="1"/>
    <col min="19" max="19" width="14.140625" style="1" customWidth="1"/>
    <col min="20" max="20" width="16.42578125" style="1" customWidth="1"/>
    <col min="21" max="21" width="13.5703125" style="1" customWidth="1"/>
    <col min="22" max="22" width="14.140625" style="1" customWidth="1"/>
    <col min="23" max="23" width="14.140625" style="2" customWidth="1"/>
    <col min="24" max="16384" width="7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55"/>
      <c r="F8" s="114"/>
      <c r="G8" s="115"/>
      <c r="H8" s="155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f>Lcc_BKK!C9+Lcc_DMK!C9</f>
        <v>6538</v>
      </c>
      <c r="D9" s="120">
        <f>Lcc_BKK!D9+Lcc_DMK!D9</f>
        <v>6516</v>
      </c>
      <c r="E9" s="293">
        <f>SUM(C9:D9)</f>
        <v>13054</v>
      </c>
      <c r="F9" s="118">
        <f>Lcc_BKK!F9+Lcc_DMK!F9</f>
        <v>19</v>
      </c>
      <c r="G9" s="120">
        <f>Lcc_BKK!G9+Lcc_DMK!G9</f>
        <v>20</v>
      </c>
      <c r="H9" s="293">
        <f>SUM(F9:G9)</f>
        <v>39</v>
      </c>
      <c r="I9" s="121">
        <f t="shared" ref="I9:I11" si="0">IF(E9=0,0,((H9/E9)-1)*100)</f>
        <v>-99.701240998927531</v>
      </c>
      <c r="J9" s="3"/>
      <c r="L9" s="13" t="s">
        <v>16</v>
      </c>
      <c r="M9" s="39">
        <f>Lcc_BKK!M9+Lcc_DMK!M9</f>
        <v>1056608</v>
      </c>
      <c r="N9" s="37">
        <f>Lcc_BKK!N9+Lcc_DMK!N9</f>
        <v>1084037</v>
      </c>
      <c r="O9" s="298">
        <f t="shared" ref="O9:O11" si="1">SUM(M9:N9)</f>
        <v>2140645</v>
      </c>
      <c r="P9" s="38">
        <f>Lcc_BKK!P9+Lcc_DMK!P9</f>
        <v>2359</v>
      </c>
      <c r="Q9" s="300">
        <f>O9+P9</f>
        <v>2143004</v>
      </c>
      <c r="R9" s="39">
        <f>Lcc_BKK!R9+Lcc_DMK!R9</f>
        <v>1001</v>
      </c>
      <c r="S9" s="37">
        <f>Lcc_BKK!S9+Lcc_DMK!S9</f>
        <v>991</v>
      </c>
      <c r="T9" s="298">
        <f t="shared" ref="T9" si="2">SUM(R9:S9)</f>
        <v>1992</v>
      </c>
      <c r="U9" s="38">
        <f>Lcc_BKK!U9+Lcc_DMK!U9</f>
        <v>0</v>
      </c>
      <c r="V9" s="300">
        <f>T9+U9</f>
        <v>1992</v>
      </c>
      <c r="W9" s="40">
        <f t="shared" ref="W9:W11" si="3">IF(Q9=0,0,((V9/Q9)-1)*100)</f>
        <v>-99.90704637042208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f>Lcc_BKK!C10+Lcc_DMK!C10</f>
        <v>6112</v>
      </c>
      <c r="D10" s="120">
        <f>Lcc_BKK!D10+Lcc_DMK!D10</f>
        <v>6111</v>
      </c>
      <c r="E10" s="293">
        <f t="shared" ref="E10:E13" si="4">SUM(C10:D10)</f>
        <v>12223</v>
      </c>
      <c r="F10" s="118">
        <f>Lcc_BKK!F10+Lcc_DMK!F10</f>
        <v>20</v>
      </c>
      <c r="G10" s="120">
        <f>Lcc_BKK!G10+Lcc_DMK!G10</f>
        <v>19</v>
      </c>
      <c r="H10" s="293">
        <f>SUM(F10:G10)</f>
        <v>39</v>
      </c>
      <c r="I10" s="121">
        <f t="shared" si="0"/>
        <v>-99.680929395402103</v>
      </c>
      <c r="J10" s="3"/>
      <c r="K10" s="6"/>
      <c r="L10" s="13" t="s">
        <v>17</v>
      </c>
      <c r="M10" s="39">
        <f>Lcc_BKK!M10+Lcc_DMK!M10</f>
        <v>1047365</v>
      </c>
      <c r="N10" s="37">
        <f>Lcc_BKK!N10+Lcc_DMK!N10</f>
        <v>1047440</v>
      </c>
      <c r="O10" s="298">
        <f t="shared" si="1"/>
        <v>2094805</v>
      </c>
      <c r="P10" s="38">
        <f>Lcc_BKK!P10+Lcc_DMK!P10</f>
        <v>2758</v>
      </c>
      <c r="Q10" s="298">
        <f>O10+P10</f>
        <v>2097563</v>
      </c>
      <c r="R10" s="39">
        <f>Lcc_BKK!R10+Lcc_DMK!R10</f>
        <v>628</v>
      </c>
      <c r="S10" s="37">
        <f>Lcc_BKK!S10+Lcc_DMK!S10</f>
        <v>726</v>
      </c>
      <c r="T10" s="298">
        <f t="shared" ref="T10:T11" si="5">SUM(R10:S10)</f>
        <v>1354</v>
      </c>
      <c r="U10" s="38">
        <f>Lcc_BKK!U10+Lcc_DMK!U10</f>
        <v>0</v>
      </c>
      <c r="V10" s="298">
        <f>T10+U10</f>
        <v>1354</v>
      </c>
      <c r="W10" s="40">
        <f t="shared" si="3"/>
        <v>-99.935448899508614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f>Lcc_BKK!C11+Lcc_DMK!C11</f>
        <v>6494</v>
      </c>
      <c r="D11" s="123">
        <f>Lcc_BKK!D11+Lcc_DMK!D11</f>
        <v>6484</v>
      </c>
      <c r="E11" s="156">
        <f t="shared" si="4"/>
        <v>12978</v>
      </c>
      <c r="F11" s="122">
        <f>Lcc_BKK!F11+Lcc_DMK!F11</f>
        <v>52</v>
      </c>
      <c r="G11" s="123">
        <f>Lcc_BKK!G11+Lcc_DMK!G11</f>
        <v>52</v>
      </c>
      <c r="H11" s="156">
        <f t="shared" ref="H11:H17" si="6">SUM(F11:G11)</f>
        <v>104</v>
      </c>
      <c r="I11" s="121">
        <f t="shared" si="0"/>
        <v>-99.198643858838025</v>
      </c>
      <c r="J11" s="3"/>
      <c r="K11" s="6"/>
      <c r="L11" s="22" t="s">
        <v>18</v>
      </c>
      <c r="M11" s="39">
        <f>Lcc_BKK!M11+Lcc_DMK!M11</f>
        <v>1158961</v>
      </c>
      <c r="N11" s="37">
        <f>Lcc_BKK!N11+Lcc_DMK!N11</f>
        <v>1152501</v>
      </c>
      <c r="O11" s="298">
        <f t="shared" si="1"/>
        <v>2311462</v>
      </c>
      <c r="P11" s="38">
        <f>Lcc_BKK!P11+Lcc_DMK!P11</f>
        <v>4088</v>
      </c>
      <c r="Q11" s="315">
        <f>O11+P11</f>
        <v>2315550</v>
      </c>
      <c r="R11" s="39">
        <f>Lcc_BKK!R11+Lcc_DMK!R11</f>
        <v>1629</v>
      </c>
      <c r="S11" s="37">
        <f>Lcc_BKK!S11+Lcc_DMK!S11</f>
        <v>1565</v>
      </c>
      <c r="T11" s="298">
        <f t="shared" si="5"/>
        <v>3194</v>
      </c>
      <c r="U11" s="38">
        <f>Lcc_BKK!U11+Lcc_DMK!U11</f>
        <v>0</v>
      </c>
      <c r="V11" s="315">
        <f>T11+U11</f>
        <v>3194</v>
      </c>
      <c r="W11" s="40">
        <f t="shared" si="3"/>
        <v>-99.862063008788411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7">+C9+C10+C11</f>
        <v>19144</v>
      </c>
      <c r="D12" s="127">
        <f t="shared" si="7"/>
        <v>19111</v>
      </c>
      <c r="E12" s="297">
        <f t="shared" si="4"/>
        <v>38255</v>
      </c>
      <c r="F12" s="125">
        <f t="shared" ref="F12:G12" si="8">+F9+F10+F11</f>
        <v>91</v>
      </c>
      <c r="G12" s="127">
        <f t="shared" si="8"/>
        <v>91</v>
      </c>
      <c r="H12" s="297">
        <f t="shared" si="6"/>
        <v>182</v>
      </c>
      <c r="I12" s="128">
        <f>IF(E12=0,0,((H12/E12)-1)*100)</f>
        <v>-99.524245196706318</v>
      </c>
      <c r="J12" s="3"/>
      <c r="L12" s="41" t="s">
        <v>19</v>
      </c>
      <c r="M12" s="45">
        <f t="shared" ref="M12:Q12" si="9">+M9+M10+M11</f>
        <v>3262934</v>
      </c>
      <c r="N12" s="43">
        <f t="shared" si="9"/>
        <v>3283978</v>
      </c>
      <c r="O12" s="299">
        <f t="shared" si="9"/>
        <v>6546912</v>
      </c>
      <c r="P12" s="43">
        <f t="shared" si="9"/>
        <v>9205</v>
      </c>
      <c r="Q12" s="299">
        <f t="shared" si="9"/>
        <v>6556117</v>
      </c>
      <c r="R12" s="45">
        <f t="shared" ref="R12:V12" si="10">+R9+R10+R11</f>
        <v>3258</v>
      </c>
      <c r="S12" s="43">
        <f t="shared" si="10"/>
        <v>3282</v>
      </c>
      <c r="T12" s="299">
        <f t="shared" si="10"/>
        <v>6540</v>
      </c>
      <c r="U12" s="43">
        <f t="shared" si="10"/>
        <v>0</v>
      </c>
      <c r="V12" s="299">
        <f t="shared" si="10"/>
        <v>6540</v>
      </c>
      <c r="W12" s="46">
        <f>IF(Q12=0,0,((V12/Q12)-1)*100)</f>
        <v>-99.900245831488363</v>
      </c>
    </row>
    <row r="13" spans="1:23" ht="13.5" thickTop="1" x14ac:dyDescent="0.2">
      <c r="A13" s="3" t="str">
        <f t="shared" ref="A13:A65" si="11">IF(ISERROR(F13/G13)," ",IF(F13/G13&gt;0.5,IF(F13/G13&lt;1.5," ","NOT OK"),"NOT OK"))</f>
        <v xml:space="preserve"> </v>
      </c>
      <c r="B13" s="105" t="s">
        <v>20</v>
      </c>
      <c r="C13" s="118">
        <f>Lcc_BKK!C13+Lcc_DMK!C13</f>
        <v>6624</v>
      </c>
      <c r="D13" s="120">
        <f>Lcc_BKK!D13+Lcc_DMK!D13</f>
        <v>6623</v>
      </c>
      <c r="E13" s="293">
        <f t="shared" si="4"/>
        <v>13247</v>
      </c>
      <c r="F13" s="118">
        <f>Lcc_BKK!F13+Lcc_DMK!F13</f>
        <v>66</v>
      </c>
      <c r="G13" s="120">
        <f>Lcc_BKK!G13+Lcc_DMK!G13</f>
        <v>66</v>
      </c>
      <c r="H13" s="293">
        <f t="shared" si="6"/>
        <v>132</v>
      </c>
      <c r="I13" s="121">
        <f t="shared" ref="I13" si="12">IF(E13=0,0,((H13/E13)-1)*100)</f>
        <v>-99.00354797312599</v>
      </c>
      <c r="J13" s="3"/>
      <c r="L13" s="13" t="s">
        <v>20</v>
      </c>
      <c r="M13" s="39">
        <f>Lcc_BKK!M13+Lcc_DMK!M13</f>
        <v>1125379</v>
      </c>
      <c r="N13" s="486">
        <f>Lcc_BKK!N13+Lcc_DMK!N13</f>
        <v>1156935</v>
      </c>
      <c r="O13" s="298">
        <f>SUM(M13:N13)</f>
        <v>2282314</v>
      </c>
      <c r="P13" s="38">
        <f>Lcc_BKK!P13+Lcc_DMK!P13</f>
        <v>3791</v>
      </c>
      <c r="Q13" s="300">
        <f>O13+P13</f>
        <v>2286105</v>
      </c>
      <c r="R13" s="39">
        <f>Lcc_BKK!R13+Lcc_DMK!R13</f>
        <v>1311</v>
      </c>
      <c r="S13" s="486">
        <f>Lcc_BKK!S13+Lcc_DMK!S13</f>
        <v>1561</v>
      </c>
      <c r="T13" s="298">
        <f>SUM(R13:S13)</f>
        <v>2872</v>
      </c>
      <c r="U13" s="38">
        <f>Lcc_BKK!U13+Lcc_DMK!U13</f>
        <v>0</v>
      </c>
      <c r="V13" s="300">
        <f>T13+U13</f>
        <v>2872</v>
      </c>
      <c r="W13" s="40">
        <f t="shared" ref="W13" si="13">IF(Q13=0,0,((V13/Q13)-1)*100)</f>
        <v>-99.874371474626059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f>Lcc_BKK!C14+Lcc_DMK!C14</f>
        <v>4717</v>
      </c>
      <c r="D14" s="120">
        <f>Lcc_BKK!D14+Lcc_DMK!D14</f>
        <v>4695</v>
      </c>
      <c r="E14" s="293">
        <f>SUM(C14:D14)</f>
        <v>9412</v>
      </c>
      <c r="F14" s="118">
        <f>Lcc_BKK!F14+Lcc_DMK!F14</f>
        <v>69</v>
      </c>
      <c r="G14" s="120">
        <f>Lcc_BKK!G14+Lcc_DMK!G14</f>
        <v>71</v>
      </c>
      <c r="H14" s="293">
        <f>SUM(F14:G14)</f>
        <v>140</v>
      </c>
      <c r="I14" s="121">
        <f>IF(E14=0,0,((H14/E14)-1)*100)</f>
        <v>-98.512537186570341</v>
      </c>
      <c r="J14" s="3"/>
      <c r="L14" s="13" t="s">
        <v>21</v>
      </c>
      <c r="M14" s="37">
        <f>Lcc_BKK!M14+Lcc_DMK!M14</f>
        <v>594127</v>
      </c>
      <c r="N14" s="468">
        <f>Lcc_BKK!N14+Lcc_DMK!N14</f>
        <v>615555</v>
      </c>
      <c r="O14" s="300">
        <f>SUM(M14:N14)</f>
        <v>1209682</v>
      </c>
      <c r="P14" s="38">
        <f>Lcc_BKK!P14+Lcc_DMK!P14</f>
        <v>2685</v>
      </c>
      <c r="Q14" s="300">
        <f>O14+P14</f>
        <v>1212367</v>
      </c>
      <c r="R14" s="37">
        <f>Lcc_BKK!R14+Lcc_DMK!R14</f>
        <v>1186</v>
      </c>
      <c r="S14" s="468">
        <f>Lcc_BKK!S14+Lcc_DMK!S14</f>
        <v>1057</v>
      </c>
      <c r="T14" s="300">
        <f>SUM(R14:S14)</f>
        <v>2243</v>
      </c>
      <c r="U14" s="38">
        <f>Lcc_BKK!U14+Lcc_DMK!U14</f>
        <v>0</v>
      </c>
      <c r="V14" s="300">
        <f>T14+U14</f>
        <v>2243</v>
      </c>
      <c r="W14" s="40">
        <f>IF(Q14=0,0,((V14/Q14)-1)*100)</f>
        <v>-99.81499001539963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f>Lcc_BKK!C15+Lcc_DMK!C15</f>
        <v>2184</v>
      </c>
      <c r="D15" s="120">
        <f>Lcc_BKK!D15+Lcc_DMK!D15</f>
        <v>2175</v>
      </c>
      <c r="E15" s="293">
        <f>SUM(C15:D15)</f>
        <v>4359</v>
      </c>
      <c r="F15" s="118">
        <f>Lcc_BKK!F15+Lcc_DMK!F15</f>
        <v>71</v>
      </c>
      <c r="G15" s="120">
        <f>Lcc_BKK!G15+Lcc_DMK!G15</f>
        <v>72</v>
      </c>
      <c r="H15" s="293">
        <f>SUM(F15:G15)</f>
        <v>143</v>
      </c>
      <c r="I15" s="121">
        <f>IF(E15=0,0,((H15/E15)-1)*100)</f>
        <v>-96.71943106217023</v>
      </c>
      <c r="J15" s="7"/>
      <c r="L15" s="13" t="s">
        <v>22</v>
      </c>
      <c r="M15" s="37">
        <f>Lcc_BKK!M15+Lcc_DMK!M15</f>
        <v>178338</v>
      </c>
      <c r="N15" s="468">
        <f>Lcc_BKK!N15+Lcc_DMK!N15</f>
        <v>217474</v>
      </c>
      <c r="O15" s="472">
        <f t="shared" ref="O15" si="14">SUM(M15:N15)</f>
        <v>395812</v>
      </c>
      <c r="P15" s="481">
        <f>Lcc_BKK!P15+Lcc_DMK!P15</f>
        <v>841</v>
      </c>
      <c r="Q15" s="167">
        <f>O15+P15</f>
        <v>396653</v>
      </c>
      <c r="R15" s="37">
        <f>Lcc_BKK!R15+Lcc_DMK!R15</f>
        <v>2043</v>
      </c>
      <c r="S15" s="468">
        <f>Lcc_BKK!S15+Lcc_DMK!S15</f>
        <v>1347</v>
      </c>
      <c r="T15" s="472">
        <f t="shared" ref="T15" si="15">SUM(R15:S15)</f>
        <v>3390</v>
      </c>
      <c r="U15" s="481">
        <f>Lcc_BKK!U15+Lcc_DMK!U15</f>
        <v>0</v>
      </c>
      <c r="V15" s="167">
        <f>T15+U15</f>
        <v>3390</v>
      </c>
      <c r="W15" s="40">
        <f>IF(Q15=0,0,((V15/Q15)-1)*100)</f>
        <v>-99.145348705291525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H16" si="16">+C13+C14+C15</f>
        <v>13525</v>
      </c>
      <c r="D16" s="127">
        <f t="shared" si="16"/>
        <v>13493</v>
      </c>
      <c r="E16" s="297">
        <f t="shared" si="16"/>
        <v>27018</v>
      </c>
      <c r="F16" s="125">
        <f t="shared" si="16"/>
        <v>206</v>
      </c>
      <c r="G16" s="127">
        <f t="shared" si="16"/>
        <v>209</v>
      </c>
      <c r="H16" s="297">
        <f t="shared" si="16"/>
        <v>415</v>
      </c>
      <c r="I16" s="128">
        <f>IF(E16=0,0,((H16/E16)-1)*100)</f>
        <v>-98.463986971648538</v>
      </c>
      <c r="J16" s="3"/>
      <c r="L16" s="41" t="s">
        <v>23</v>
      </c>
      <c r="M16" s="43">
        <f t="shared" ref="M16:V16" si="17">+M13+M14+M15</f>
        <v>1897844</v>
      </c>
      <c r="N16" s="469">
        <f t="shared" si="17"/>
        <v>1989964</v>
      </c>
      <c r="O16" s="473">
        <f t="shared" si="17"/>
        <v>3887808</v>
      </c>
      <c r="P16" s="482">
        <f t="shared" si="17"/>
        <v>7317</v>
      </c>
      <c r="Q16" s="299">
        <f t="shared" si="17"/>
        <v>3895125</v>
      </c>
      <c r="R16" s="43">
        <f t="shared" si="17"/>
        <v>4540</v>
      </c>
      <c r="S16" s="469">
        <f t="shared" si="17"/>
        <v>3965</v>
      </c>
      <c r="T16" s="473">
        <f t="shared" si="17"/>
        <v>8505</v>
      </c>
      <c r="U16" s="482">
        <f t="shared" si="17"/>
        <v>0</v>
      </c>
      <c r="V16" s="299">
        <f t="shared" si="17"/>
        <v>8505</v>
      </c>
      <c r="W16" s="46">
        <f>IF(Q16=0,0,((V16/Q16)-1)*100)</f>
        <v>-99.781650139597573</v>
      </c>
    </row>
    <row r="17" spans="1:23" ht="13.5" thickTop="1" x14ac:dyDescent="0.2">
      <c r="A17" s="3" t="str">
        <f t="shared" ref="A17" si="18">IF(ISERROR(F17/G17)," ",IF(F17/G17&gt;0.5,IF(F17/G17&lt;1.5," ","NOT OK"),"NOT OK"))</f>
        <v xml:space="preserve"> </v>
      </c>
      <c r="B17" s="105" t="s">
        <v>24</v>
      </c>
      <c r="C17" s="118">
        <f>Lcc_BKK!C17+Lcc_DMK!C17</f>
        <v>88</v>
      </c>
      <c r="D17" s="120">
        <f>Lcc_BKK!D17+Lcc_DMK!D17</f>
        <v>90</v>
      </c>
      <c r="E17" s="293">
        <f t="shared" ref="E17" si="19">SUM(C17:D17)</f>
        <v>178</v>
      </c>
      <c r="F17" s="118">
        <f>Lcc_BKK!F17+Lcc_DMK!F17</f>
        <v>101</v>
      </c>
      <c r="G17" s="120">
        <f>Lcc_BKK!G17+Lcc_DMK!G17</f>
        <v>99</v>
      </c>
      <c r="H17" s="293">
        <f t="shared" si="6"/>
        <v>200</v>
      </c>
      <c r="I17" s="121">
        <f t="shared" ref="I17" si="20">IF(E17=0,0,((H17/E17)-1)*100)</f>
        <v>12.359550561797761</v>
      </c>
      <c r="J17" s="3"/>
      <c r="L17" s="13" t="s">
        <v>24</v>
      </c>
      <c r="M17" s="37">
        <f>Lcc_BKK!M17+Lcc_DMK!M17</f>
        <v>1266</v>
      </c>
      <c r="N17" s="468">
        <f>Lcc_BKK!N17+Lcc_DMK!N17</f>
        <v>1654</v>
      </c>
      <c r="O17" s="472">
        <f t="shared" ref="O17" si="21">SUM(M17:N17)</f>
        <v>2920</v>
      </c>
      <c r="P17" s="481">
        <f>Lcc_BKK!P17+Lcc_DMK!P17</f>
        <v>0</v>
      </c>
      <c r="Q17" s="167">
        <f>O17+P17</f>
        <v>2920</v>
      </c>
      <c r="R17" s="37">
        <f>Lcc_BKK!R17+Lcc_DMK!R17</f>
        <v>1548</v>
      </c>
      <c r="S17" s="468">
        <f>Lcc_BKK!S17+Lcc_DMK!S17</f>
        <v>1693</v>
      </c>
      <c r="T17" s="472">
        <f t="shared" ref="T17" si="22">SUM(R17:S17)</f>
        <v>3241</v>
      </c>
      <c r="U17" s="481">
        <f>Lcc_BKK!U17+Lcc_DMK!U17</f>
        <v>0</v>
      </c>
      <c r="V17" s="167">
        <f>T17+U17</f>
        <v>3241</v>
      </c>
      <c r="W17" s="40">
        <f t="shared" ref="W17" si="23">IF(Q17=0,0,((V17/Q17)-1)*100)</f>
        <v>10.993150684931496</v>
      </c>
    </row>
    <row r="18" spans="1:23" x14ac:dyDescent="0.2">
      <c r="A18" s="3" t="str">
        <f t="shared" ref="A18" si="24">IF(ISERROR(F18/G18)," ",IF(F18/G18&gt;0.5,IF(F18/G18&lt;1.5," ","NOT OK"),"NOT OK"))</f>
        <v xml:space="preserve"> </v>
      </c>
      <c r="B18" s="105" t="s">
        <v>25</v>
      </c>
      <c r="C18" s="118">
        <f>Lcc_BKK!C18+Lcc_DMK!C18</f>
        <v>65</v>
      </c>
      <c r="D18" s="120">
        <f>Lcc_BKK!D18+Lcc_DMK!D18</f>
        <v>67</v>
      </c>
      <c r="E18" s="156">
        <f>SUM(C18:D18)</f>
        <v>132</v>
      </c>
      <c r="F18" s="118">
        <f>Lcc_BKK!F18+Lcc_DMK!F18</f>
        <v>108</v>
      </c>
      <c r="G18" s="120">
        <f>Lcc_BKK!G18+Lcc_DMK!G18</f>
        <v>108</v>
      </c>
      <c r="H18" s="156">
        <f>SUM(F18:G18)</f>
        <v>216</v>
      </c>
      <c r="I18" s="121">
        <f t="shared" ref="I18" si="25">IF(E18=0,0,((H18/E18)-1)*100)</f>
        <v>63.636363636363647</v>
      </c>
      <c r="J18" s="3"/>
      <c r="L18" s="13" t="s">
        <v>25</v>
      </c>
      <c r="M18" s="37">
        <f>Lcc_BKK!M18+Lcc_DMK!M18</f>
        <v>2325</v>
      </c>
      <c r="N18" s="468">
        <f>Lcc_BKK!N18+Lcc_DMK!N18</f>
        <v>1484</v>
      </c>
      <c r="O18" s="472">
        <f>SUM(M18:N18)</f>
        <v>3809</v>
      </c>
      <c r="P18" s="481">
        <f>Lcc_BKK!P18+Lcc_DMK!P18</f>
        <v>106</v>
      </c>
      <c r="Q18" s="167">
        <f>O18+P18</f>
        <v>3915</v>
      </c>
      <c r="R18" s="37">
        <f>Lcc_BKK!R18+Lcc_DMK!R18</f>
        <v>923</v>
      </c>
      <c r="S18" s="468">
        <f>Lcc_BKK!S18+Lcc_DMK!S18</f>
        <v>1664</v>
      </c>
      <c r="T18" s="472">
        <f>SUM(R18:S18)</f>
        <v>2587</v>
      </c>
      <c r="U18" s="481">
        <f>Lcc_BKK!U18+Lcc_DMK!U18</f>
        <v>0</v>
      </c>
      <c r="V18" s="167">
        <f>T18+U18</f>
        <v>2587</v>
      </c>
      <c r="W18" s="40">
        <f t="shared" ref="W18" si="26">IF(Q18=0,0,((V18/Q18)-1)*100)</f>
        <v>-33.920817369093228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f>Lcc_BKK!C19+Lcc_DMK!C19</f>
        <v>52</v>
      </c>
      <c r="D19" s="120">
        <f>Lcc_BKK!D19+Lcc_DMK!D19</f>
        <v>60</v>
      </c>
      <c r="E19" s="156">
        <f>SUM(C19:D19)</f>
        <v>112</v>
      </c>
      <c r="F19" s="118">
        <f>Lcc_BKK!F19+Lcc_DMK!F19</f>
        <v>104</v>
      </c>
      <c r="G19" s="120">
        <f>Lcc_BKK!G19+Lcc_DMK!G19</f>
        <v>110</v>
      </c>
      <c r="H19" s="156">
        <f>SUM(F19:G19)</f>
        <v>214</v>
      </c>
      <c r="I19" s="121">
        <f>IF(E19=0,0,((H19/E19)-1)*100)</f>
        <v>91.071428571428584</v>
      </c>
      <c r="J19" s="8"/>
      <c r="L19" s="13" t="s">
        <v>26</v>
      </c>
      <c r="M19" s="37">
        <f>Lcc_BKK!M19+Lcc_DMK!M19</f>
        <v>2186</v>
      </c>
      <c r="N19" s="468">
        <f>Lcc_BKK!N19+Lcc_DMK!N19</f>
        <v>1784</v>
      </c>
      <c r="O19" s="472">
        <f>SUM(M19:N19)</f>
        <v>3970</v>
      </c>
      <c r="P19" s="481">
        <f>Lcc_BKK!P19+Lcc_DMK!P19</f>
        <v>0</v>
      </c>
      <c r="Q19" s="167">
        <f>O19+P19</f>
        <v>3970</v>
      </c>
      <c r="R19" s="37">
        <f>Lcc_BKK!R19+Lcc_DMK!R19</f>
        <v>957</v>
      </c>
      <c r="S19" s="468">
        <f>Lcc_BKK!S19+Lcc_DMK!S19</f>
        <v>1917</v>
      </c>
      <c r="T19" s="472">
        <f>SUM(R19:S19)</f>
        <v>2874</v>
      </c>
      <c r="U19" s="481">
        <f>Lcc_BKK!U19+Lcc_DMK!U19</f>
        <v>0</v>
      </c>
      <c r="V19" s="167">
        <f>T19+U19</f>
        <v>2874</v>
      </c>
      <c r="W19" s="40">
        <f>IF(Q19=0,0,((V19/Q19)-1)*100)</f>
        <v>-27.607052896725438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205</v>
      </c>
      <c r="D20" s="133">
        <f t="shared" ref="D20:H20" si="27">+D17+D18+D19</f>
        <v>217</v>
      </c>
      <c r="E20" s="158">
        <f t="shared" si="27"/>
        <v>422</v>
      </c>
      <c r="F20" s="125">
        <f t="shared" si="27"/>
        <v>313</v>
      </c>
      <c r="G20" s="133">
        <f t="shared" si="27"/>
        <v>317</v>
      </c>
      <c r="H20" s="158">
        <f t="shared" si="27"/>
        <v>630</v>
      </c>
      <c r="I20" s="128">
        <f>IF(E20=0,0,((H20/E20)-1)*100)</f>
        <v>49.289099526066352</v>
      </c>
      <c r="J20" s="9"/>
      <c r="K20" s="10"/>
      <c r="L20" s="47" t="s">
        <v>27</v>
      </c>
      <c r="M20" s="49">
        <f>+M17+M18+M19</f>
        <v>5777</v>
      </c>
      <c r="N20" s="470">
        <f t="shared" ref="N20:V20" si="28">+N17+N18+N19</f>
        <v>4922</v>
      </c>
      <c r="O20" s="474">
        <f t="shared" si="28"/>
        <v>10699</v>
      </c>
      <c r="P20" s="483">
        <f t="shared" si="28"/>
        <v>106</v>
      </c>
      <c r="Q20" s="169">
        <f t="shared" si="28"/>
        <v>10805</v>
      </c>
      <c r="R20" s="49">
        <f t="shared" si="28"/>
        <v>3428</v>
      </c>
      <c r="S20" s="470">
        <f t="shared" si="28"/>
        <v>5274</v>
      </c>
      <c r="T20" s="474">
        <f t="shared" si="28"/>
        <v>8702</v>
      </c>
      <c r="U20" s="483">
        <f t="shared" si="28"/>
        <v>0</v>
      </c>
      <c r="V20" s="169">
        <f t="shared" si="28"/>
        <v>8702</v>
      </c>
      <c r="W20" s="50">
        <f>IF(Q20=0,0,((V20/Q20)-1)*100)</f>
        <v>-19.463211476168439</v>
      </c>
    </row>
    <row r="21" spans="1:23" ht="13.5" thickTop="1" x14ac:dyDescent="0.2">
      <c r="A21" s="3" t="str">
        <f>IF(ISERROR(F21/G21)," ",IF(F21/G21&gt;0.5,IF(F21/G21&lt;1.5," ","NOT OK"),"NOT OK"))</f>
        <v xml:space="preserve"> </v>
      </c>
      <c r="B21" s="105" t="s">
        <v>28</v>
      </c>
      <c r="C21" s="118">
        <f>Lcc_BKK!C21+Lcc_DMK!C21</f>
        <v>49</v>
      </c>
      <c r="D21" s="120">
        <f>Lcc_BKK!D21+Lcc_DMK!D21</f>
        <v>55</v>
      </c>
      <c r="E21" s="159">
        <f>SUM(C21:D21)</f>
        <v>104</v>
      </c>
      <c r="F21" s="118">
        <f>Lcc_BKK!F21+Lcc_DMK!F21</f>
        <v>109</v>
      </c>
      <c r="G21" s="120">
        <f>Lcc_BKK!G21+Lcc_DMK!G21</f>
        <v>113</v>
      </c>
      <c r="H21" s="159">
        <f>SUM(F21:G21)</f>
        <v>222</v>
      </c>
      <c r="I21" s="121">
        <f t="shared" ref="I21" si="29">IF(E21=0,0,((H21/E21)-1)*100)</f>
        <v>113.46153846153845</v>
      </c>
      <c r="J21" s="3"/>
      <c r="L21" s="13" t="s">
        <v>29</v>
      </c>
      <c r="M21" s="37">
        <f>Lcc_BKK!M21+Lcc_DMK!M21</f>
        <v>1642</v>
      </c>
      <c r="N21" s="468">
        <f>Lcc_BKK!N21+Lcc_DMK!N21</f>
        <v>2287</v>
      </c>
      <c r="O21" s="472">
        <f>SUM(M21:N21)</f>
        <v>3929</v>
      </c>
      <c r="P21" s="481">
        <f>Lcc_BKK!P21+Lcc_DMK!P21</f>
        <v>259</v>
      </c>
      <c r="Q21" s="298">
        <f>O21+P21</f>
        <v>4188</v>
      </c>
      <c r="R21" s="37">
        <f>Lcc_BKK!R21+Lcc_DMK!R21</f>
        <v>1004</v>
      </c>
      <c r="S21" s="468">
        <f>Lcc_BKK!S21+Lcc_DMK!S21</f>
        <v>1813</v>
      </c>
      <c r="T21" s="472">
        <f>SUM(R21:S21)</f>
        <v>2817</v>
      </c>
      <c r="U21" s="481">
        <f>Lcc_BKK!U21+Lcc_DMK!U21</f>
        <v>0</v>
      </c>
      <c r="V21" s="298">
        <f>T21+U21</f>
        <v>2817</v>
      </c>
      <c r="W21" s="40">
        <f t="shared" ref="W21" si="30">IF(Q21=0,0,((V21/Q21)-1)*100)</f>
        <v>-32.736389684813751</v>
      </c>
    </row>
    <row r="22" spans="1:23" x14ac:dyDescent="0.2">
      <c r="A22" s="3" t="str">
        <f t="shared" ref="A22" si="31">IF(ISERROR(F22/G22)," ",IF(F22/G22&gt;0.5,IF(F22/G22&lt;1.5," ","NOT OK"),"NOT OK"))</f>
        <v xml:space="preserve"> </v>
      </c>
      <c r="B22" s="105" t="s">
        <v>30</v>
      </c>
      <c r="C22" s="118">
        <f>Lcc_BKK!C22+Lcc_DMK!C22</f>
        <v>33</v>
      </c>
      <c r="D22" s="120">
        <f>Lcc_BKK!D22+Lcc_DMK!D22</f>
        <v>37</v>
      </c>
      <c r="E22" s="150">
        <f>SUM(C22:D22)</f>
        <v>70</v>
      </c>
      <c r="F22" s="118">
        <f>Lcc_BKK!F22+Lcc_DMK!F22</f>
        <v>102</v>
      </c>
      <c r="G22" s="120">
        <f>Lcc_BKK!G22+Lcc_DMK!G22</f>
        <v>100</v>
      </c>
      <c r="H22" s="150">
        <f>SUM(F22:G22)</f>
        <v>202</v>
      </c>
      <c r="I22" s="121">
        <f>IF(E22=0,0,((H22/E22)-1)*100)</f>
        <v>188.57142857142856</v>
      </c>
      <c r="J22" s="3"/>
      <c r="L22" s="13" t="s">
        <v>30</v>
      </c>
      <c r="M22" s="37">
        <f>Lcc_BKK!M22+Lcc_DMK!M22</f>
        <v>1076</v>
      </c>
      <c r="N22" s="468">
        <f>Lcc_BKK!N22+Lcc_DMK!N22</f>
        <v>1665</v>
      </c>
      <c r="O22" s="472">
        <f>SUM(M22:N22)</f>
        <v>2741</v>
      </c>
      <c r="P22" s="481">
        <f>Lcc_BKK!P22+Lcc_DMK!P22</f>
        <v>816</v>
      </c>
      <c r="Q22" s="298">
        <f>O22+P22</f>
        <v>3557</v>
      </c>
      <c r="R22" s="37">
        <f>Lcc_BKK!R22+Lcc_DMK!R22</f>
        <v>936</v>
      </c>
      <c r="S22" s="468">
        <f>Lcc_BKK!S22+Lcc_DMK!S22</f>
        <v>1653</v>
      </c>
      <c r="T22" s="472">
        <f>SUM(R22:S22)</f>
        <v>2589</v>
      </c>
      <c r="U22" s="481">
        <f>Lcc_BKK!U22+Lcc_DMK!U22</f>
        <v>0</v>
      </c>
      <c r="V22" s="298">
        <f>T22+U22</f>
        <v>2589</v>
      </c>
      <c r="W22" s="40">
        <f>IF(Q22=0,0,((V22/Q22)-1)*100)</f>
        <v>-27.213944335113858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18">
        <f>Lcc_BKK!C23+Lcc_DMK!C23</f>
        <v>28</v>
      </c>
      <c r="D23" s="134">
        <f>Lcc_BKK!D23+Lcc_DMK!D23</f>
        <v>30</v>
      </c>
      <c r="E23" s="296">
        <f>SUM(C23:D23)</f>
        <v>58</v>
      </c>
      <c r="F23" s="118">
        <f>Lcc_BKK!F23+Lcc_DMK!F23</f>
        <v>68</v>
      </c>
      <c r="G23" s="134">
        <f>Lcc_BKK!G23+Lcc_DMK!G23</f>
        <v>69</v>
      </c>
      <c r="H23" s="296">
        <f>SUM(F23:G23)</f>
        <v>137</v>
      </c>
      <c r="I23" s="135">
        <f t="shared" ref="I23" si="32">IF(E23=0,0,((H23/E23)-1)*100)</f>
        <v>136.20689655172416</v>
      </c>
      <c r="J23" s="3"/>
      <c r="L23" s="13" t="s">
        <v>31</v>
      </c>
      <c r="M23" s="37">
        <f>Lcc_BKK!M23+Lcc_DMK!M23</f>
        <v>598</v>
      </c>
      <c r="N23" s="468">
        <f>Lcc_BKK!N23+Lcc_DMK!N23</f>
        <v>1329</v>
      </c>
      <c r="O23" s="472">
        <f t="shared" ref="O23" si="33">SUM(M23:N23)</f>
        <v>1927</v>
      </c>
      <c r="P23" s="481">
        <f>Lcc_BKK!P23+Lcc_DMK!P23</f>
        <v>0</v>
      </c>
      <c r="Q23" s="298">
        <f>O23+P23</f>
        <v>1927</v>
      </c>
      <c r="R23" s="37">
        <f>Lcc_BKK!R23+Lcc_DMK!R23</f>
        <v>437</v>
      </c>
      <c r="S23" s="468">
        <f>Lcc_BKK!S23+Lcc_DMK!S23</f>
        <v>928</v>
      </c>
      <c r="T23" s="472">
        <f t="shared" ref="T23" si="34">SUM(R23:S23)</f>
        <v>1365</v>
      </c>
      <c r="U23" s="481">
        <f>Lcc_BKK!U23+Lcc_DMK!U23</f>
        <v>0</v>
      </c>
      <c r="V23" s="298">
        <f>T23+U23</f>
        <v>1365</v>
      </c>
      <c r="W23" s="40">
        <f t="shared" ref="W23" si="35">IF(Q23=0,0,((V23/Q23)-1)*100)</f>
        <v>-29.164504411001559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25">
        <f t="shared" ref="C24:H24" si="36">+C21+C22+C23</f>
        <v>110</v>
      </c>
      <c r="D24" s="133">
        <f t="shared" si="36"/>
        <v>122</v>
      </c>
      <c r="E24" s="158">
        <f t="shared" si="36"/>
        <v>232</v>
      </c>
      <c r="F24" s="125">
        <f t="shared" si="36"/>
        <v>279</v>
      </c>
      <c r="G24" s="133">
        <f t="shared" si="36"/>
        <v>282</v>
      </c>
      <c r="H24" s="158">
        <f t="shared" si="36"/>
        <v>561</v>
      </c>
      <c r="I24" s="128">
        <f>IF(E24=0,0,((H24/E24)-1)*100)</f>
        <v>141.81034482758622</v>
      </c>
      <c r="J24" s="9"/>
      <c r="K24" s="10"/>
      <c r="L24" s="47" t="s">
        <v>32</v>
      </c>
      <c r="M24" s="49">
        <f t="shared" ref="M24:V24" si="37">+M21+M22+M23</f>
        <v>3316</v>
      </c>
      <c r="N24" s="470">
        <f t="shared" si="37"/>
        <v>5281</v>
      </c>
      <c r="O24" s="474">
        <f t="shared" si="37"/>
        <v>8597</v>
      </c>
      <c r="P24" s="483">
        <f t="shared" si="37"/>
        <v>1075</v>
      </c>
      <c r="Q24" s="169">
        <f t="shared" si="37"/>
        <v>9672</v>
      </c>
      <c r="R24" s="49">
        <f t="shared" si="37"/>
        <v>2377</v>
      </c>
      <c r="S24" s="470">
        <f t="shared" si="37"/>
        <v>4394</v>
      </c>
      <c r="T24" s="474">
        <f t="shared" si="37"/>
        <v>6771</v>
      </c>
      <c r="U24" s="483">
        <f t="shared" si="37"/>
        <v>0</v>
      </c>
      <c r="V24" s="169">
        <f t="shared" si="37"/>
        <v>6771</v>
      </c>
      <c r="W24" s="50">
        <f>IF(Q24=0,0,((V24/Q24)-1)*100)</f>
        <v>-29.993796526054595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38">+C16+C20+C24</f>
        <v>13840</v>
      </c>
      <c r="D25" s="127">
        <f t="shared" si="38"/>
        <v>13832</v>
      </c>
      <c r="E25" s="297">
        <f t="shared" si="38"/>
        <v>27672</v>
      </c>
      <c r="F25" s="125">
        <f t="shared" si="38"/>
        <v>798</v>
      </c>
      <c r="G25" s="127">
        <f t="shared" si="38"/>
        <v>808</v>
      </c>
      <c r="H25" s="297">
        <f t="shared" si="38"/>
        <v>1606</v>
      </c>
      <c r="I25" s="128">
        <f>IF(E25=0,0,((H25/E25)-1)*100)</f>
        <v>-94.196299508528483</v>
      </c>
      <c r="J25" s="3"/>
      <c r="L25" s="41" t="s">
        <v>33</v>
      </c>
      <c r="M25" s="42">
        <f t="shared" ref="M25:V25" si="39">+M16+M20+M24</f>
        <v>1906937</v>
      </c>
      <c r="N25" s="42">
        <f t="shared" si="39"/>
        <v>2000167</v>
      </c>
      <c r="O25" s="493">
        <f t="shared" si="39"/>
        <v>3907104</v>
      </c>
      <c r="P25" s="42">
        <f t="shared" si="39"/>
        <v>8498</v>
      </c>
      <c r="Q25" s="493">
        <f t="shared" si="39"/>
        <v>3915602</v>
      </c>
      <c r="R25" s="42">
        <f t="shared" si="39"/>
        <v>10345</v>
      </c>
      <c r="S25" s="42">
        <f t="shared" si="39"/>
        <v>13633</v>
      </c>
      <c r="T25" s="493">
        <f t="shared" si="39"/>
        <v>23978</v>
      </c>
      <c r="U25" s="42">
        <f t="shared" si="39"/>
        <v>0</v>
      </c>
      <c r="V25" s="493">
        <f t="shared" si="39"/>
        <v>23978</v>
      </c>
      <c r="W25" s="46">
        <f>IF(Q25=0,0,((V25/Q25)-1)*100)</f>
        <v>-99.387629284079438</v>
      </c>
    </row>
    <row r="26" spans="1:23" ht="14.25" thickTop="1" thickBot="1" x14ac:dyDescent="0.25">
      <c r="A26" s="3" t="str">
        <f t="shared" ref="A26" si="40">IF(ISERROR(F26/G26)," ",IF(F26/G26&gt;0.5,IF(F26/G26&lt;1.5," ","NOT OK"),"NOT OK"))</f>
        <v xml:space="preserve"> </v>
      </c>
      <c r="B26" s="124" t="s">
        <v>34</v>
      </c>
      <c r="C26" s="125">
        <f t="shared" ref="C26:H26" si="41">+C12+C16+C20+C24</f>
        <v>32984</v>
      </c>
      <c r="D26" s="127">
        <f t="shared" si="41"/>
        <v>32943</v>
      </c>
      <c r="E26" s="297">
        <f t="shared" si="41"/>
        <v>65927</v>
      </c>
      <c r="F26" s="125">
        <f t="shared" si="41"/>
        <v>889</v>
      </c>
      <c r="G26" s="127">
        <f t="shared" si="41"/>
        <v>899</v>
      </c>
      <c r="H26" s="297">
        <f t="shared" si="41"/>
        <v>1788</v>
      </c>
      <c r="I26" s="128">
        <f>IF(E26=0,0,((H26/E26)-1)*100)</f>
        <v>-97.287909354285802</v>
      </c>
      <c r="J26" s="3"/>
      <c r="L26" s="467" t="s">
        <v>34</v>
      </c>
      <c r="M26" s="43">
        <f t="shared" ref="M26:V26" si="42">+M12+M16+M20+M24</f>
        <v>5169871</v>
      </c>
      <c r="N26" s="469">
        <f t="shared" si="42"/>
        <v>5284145</v>
      </c>
      <c r="O26" s="473">
        <f t="shared" si="42"/>
        <v>10454016</v>
      </c>
      <c r="P26" s="482">
        <f t="shared" si="42"/>
        <v>17703</v>
      </c>
      <c r="Q26" s="299">
        <f t="shared" si="42"/>
        <v>10471719</v>
      </c>
      <c r="R26" s="43">
        <f t="shared" si="42"/>
        <v>13603</v>
      </c>
      <c r="S26" s="469">
        <f t="shared" si="42"/>
        <v>16915</v>
      </c>
      <c r="T26" s="473">
        <f t="shared" si="42"/>
        <v>30518</v>
      </c>
      <c r="U26" s="482">
        <f t="shared" si="42"/>
        <v>0</v>
      </c>
      <c r="V26" s="299">
        <f t="shared" si="42"/>
        <v>30518</v>
      </c>
      <c r="W26" s="46">
        <f>IF(Q26=0,0,((V26/Q26)-1)*100)</f>
        <v>-99.708567428136675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f>Lcc_BKK!C35+Lcc_DMK!C35</f>
        <v>7239</v>
      </c>
      <c r="D35" s="120">
        <f>Lcc_BKK!D35+Lcc_DMK!D35</f>
        <v>7252</v>
      </c>
      <c r="E35" s="293">
        <f t="shared" ref="E35:E39" si="43">SUM(C35:D35)</f>
        <v>14491</v>
      </c>
      <c r="F35" s="118">
        <f>Lcc_BKK!F35+Lcc_DMK!F35</f>
        <v>7036</v>
      </c>
      <c r="G35" s="120">
        <f>Lcc_BKK!G35+Lcc_DMK!G35</f>
        <v>7035</v>
      </c>
      <c r="H35" s="293">
        <f t="shared" ref="H35:H39" si="44">SUM(F35:G35)</f>
        <v>14071</v>
      </c>
      <c r="I35" s="121">
        <f t="shared" ref="I35:I37" si="45">IF(E35=0,0,((H35/E35)-1)*100)</f>
        <v>-2.8983507004347486</v>
      </c>
      <c r="J35" s="3"/>
      <c r="K35" s="6"/>
      <c r="L35" s="13" t="s">
        <v>16</v>
      </c>
      <c r="M35" s="39">
        <f>Lcc_BKK!M35+Lcc_DMK!M35</f>
        <v>1097206</v>
      </c>
      <c r="N35" s="37">
        <f>Lcc_BKK!N35+Lcc_DMK!N35</f>
        <v>1107042</v>
      </c>
      <c r="O35" s="298">
        <f t="shared" ref="O35:O37" si="46">SUM(M35:N35)</f>
        <v>2204248</v>
      </c>
      <c r="P35" s="38">
        <f>Lcc_BKK!P35+Lcc_DMK!P35</f>
        <v>217</v>
      </c>
      <c r="Q35" s="300">
        <f>O35+P35</f>
        <v>2204465</v>
      </c>
      <c r="R35" s="39">
        <f>Lcc_BKK!R35+Lcc_DMK!R35</f>
        <v>864919</v>
      </c>
      <c r="S35" s="37">
        <f>Lcc_BKK!S35+Lcc_DMK!S35</f>
        <v>874626</v>
      </c>
      <c r="T35" s="298">
        <f t="shared" ref="T35:T37" si="47">SUM(R35:S35)</f>
        <v>1739545</v>
      </c>
      <c r="U35" s="38">
        <f>Lcc_BKK!U35+Lcc_DMK!U35</f>
        <v>306</v>
      </c>
      <c r="V35" s="300">
        <f>T35+U35</f>
        <v>1739851</v>
      </c>
      <c r="W35" s="40">
        <f t="shared" ref="W35:W37" si="48">IF(Q35=0,0,((V35/Q35)-1)*100)</f>
        <v>-21.076043393748598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f>Lcc_BKK!C36+Lcc_DMK!C36</f>
        <v>6932</v>
      </c>
      <c r="D36" s="120">
        <f>Lcc_BKK!D36+Lcc_DMK!D36</f>
        <v>6935</v>
      </c>
      <c r="E36" s="293">
        <f t="shared" si="43"/>
        <v>13867</v>
      </c>
      <c r="F36" s="118">
        <f>Lcc_BKK!F36+Lcc_DMK!F36</f>
        <v>7346</v>
      </c>
      <c r="G36" s="120">
        <f>Lcc_BKK!G36+Lcc_DMK!G36</f>
        <v>7361</v>
      </c>
      <c r="H36" s="293">
        <f t="shared" si="44"/>
        <v>14707</v>
      </c>
      <c r="I36" s="121">
        <f t="shared" si="45"/>
        <v>6.0575466935890887</v>
      </c>
      <c r="J36" s="3"/>
      <c r="K36" s="6"/>
      <c r="L36" s="13" t="s">
        <v>17</v>
      </c>
      <c r="M36" s="39">
        <f>Lcc_BKK!M36+Lcc_DMK!M36</f>
        <v>1052805</v>
      </c>
      <c r="N36" s="37">
        <f>Lcc_BKK!N36+Lcc_DMK!N36</f>
        <v>1055023</v>
      </c>
      <c r="O36" s="298">
        <f t="shared" si="46"/>
        <v>2107828</v>
      </c>
      <c r="P36" s="38">
        <f>Lcc_BKK!P36+Lcc_DMK!P36</f>
        <v>340</v>
      </c>
      <c r="Q36" s="298">
        <f>O36+P36</f>
        <v>2108168</v>
      </c>
      <c r="R36" s="39">
        <f>Lcc_BKK!R36+Lcc_DMK!R36</f>
        <v>1005683</v>
      </c>
      <c r="S36" s="37">
        <f>Lcc_BKK!S36+Lcc_DMK!S36</f>
        <v>985281</v>
      </c>
      <c r="T36" s="298">
        <f t="shared" si="47"/>
        <v>1990964</v>
      </c>
      <c r="U36" s="38">
        <f>Lcc_BKK!U36+Lcc_DMK!U36</f>
        <v>340</v>
      </c>
      <c r="V36" s="298">
        <f>T36+U36</f>
        <v>1991304</v>
      </c>
      <c r="W36" s="40">
        <f t="shared" si="48"/>
        <v>-5.5433912287825233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f>Lcc_BKK!C37+Lcc_DMK!C37</f>
        <v>7275</v>
      </c>
      <c r="D37" s="123">
        <f>Lcc_BKK!D37+Lcc_DMK!D37</f>
        <v>7280</v>
      </c>
      <c r="E37" s="293">
        <f t="shared" si="43"/>
        <v>14555</v>
      </c>
      <c r="F37" s="122">
        <f>Lcc_BKK!F37+Lcc_DMK!F37</f>
        <v>8185</v>
      </c>
      <c r="G37" s="123">
        <f>Lcc_BKK!G37+Lcc_DMK!G37</f>
        <v>8206</v>
      </c>
      <c r="H37" s="293">
        <f t="shared" si="44"/>
        <v>16391</v>
      </c>
      <c r="I37" s="121">
        <f t="shared" si="45"/>
        <v>12.614221916867052</v>
      </c>
      <c r="J37" s="3"/>
      <c r="K37" s="6"/>
      <c r="L37" s="22" t="s">
        <v>18</v>
      </c>
      <c r="M37" s="39">
        <f>Lcc_BKK!M37+Lcc_DMK!M37</f>
        <v>1047534</v>
      </c>
      <c r="N37" s="37">
        <f>Lcc_BKK!N37+Lcc_DMK!N37</f>
        <v>1119343</v>
      </c>
      <c r="O37" s="298">
        <f t="shared" si="46"/>
        <v>2166877</v>
      </c>
      <c r="P37" s="38">
        <f>Lcc_BKK!P37+Lcc_DMK!P37</f>
        <v>51</v>
      </c>
      <c r="Q37" s="315">
        <f>O37+P37</f>
        <v>2166928</v>
      </c>
      <c r="R37" s="39">
        <f>Lcc_BKK!R37+Lcc_DMK!R37</f>
        <v>848614</v>
      </c>
      <c r="S37" s="37">
        <f>Lcc_BKK!S37+Lcc_DMK!S37</f>
        <v>950979</v>
      </c>
      <c r="T37" s="298">
        <f t="shared" si="47"/>
        <v>1799593</v>
      </c>
      <c r="U37" s="38">
        <f>Lcc_BKK!U37+Lcc_DMK!U37</f>
        <v>433</v>
      </c>
      <c r="V37" s="315">
        <f>T37+U37</f>
        <v>1800026</v>
      </c>
      <c r="W37" s="40">
        <f t="shared" si="48"/>
        <v>-16.931896214364293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 t="shared" ref="C38:D38" si="49">+C35+C36+C37</f>
        <v>21446</v>
      </c>
      <c r="D38" s="127">
        <f t="shared" si="49"/>
        <v>21467</v>
      </c>
      <c r="E38" s="297">
        <f t="shared" si="43"/>
        <v>42913</v>
      </c>
      <c r="F38" s="125">
        <f t="shared" ref="F38:G38" si="50">+F35+F36+F37</f>
        <v>22567</v>
      </c>
      <c r="G38" s="127">
        <f t="shared" si="50"/>
        <v>22602</v>
      </c>
      <c r="H38" s="297">
        <f t="shared" si="44"/>
        <v>45169</v>
      </c>
      <c r="I38" s="128">
        <f>IF(E38=0,0,((H38/E38)-1)*100)</f>
        <v>5.2571481835341327</v>
      </c>
      <c r="J38" s="3"/>
      <c r="L38" s="41" t="s">
        <v>19</v>
      </c>
      <c r="M38" s="45">
        <f t="shared" ref="M38:Q38" si="51">+M35+M36+M37</f>
        <v>3197545</v>
      </c>
      <c r="N38" s="43">
        <f t="shared" si="51"/>
        <v>3281408</v>
      </c>
      <c r="O38" s="299">
        <f t="shared" si="51"/>
        <v>6478953</v>
      </c>
      <c r="P38" s="43">
        <f t="shared" si="51"/>
        <v>608</v>
      </c>
      <c r="Q38" s="299">
        <f t="shared" si="51"/>
        <v>6479561</v>
      </c>
      <c r="R38" s="45">
        <f t="shared" ref="R38:V38" si="52">+R35+R36+R37</f>
        <v>2719216</v>
      </c>
      <c r="S38" s="43">
        <f t="shared" si="52"/>
        <v>2810886</v>
      </c>
      <c r="T38" s="299">
        <f t="shared" si="52"/>
        <v>5530102</v>
      </c>
      <c r="U38" s="43">
        <f t="shared" si="52"/>
        <v>1079</v>
      </c>
      <c r="V38" s="299">
        <f t="shared" si="52"/>
        <v>5531181</v>
      </c>
      <c r="W38" s="46">
        <f>IF(Q38=0,0,((V38/Q38)-1)*100)</f>
        <v>-14.636485403872268</v>
      </c>
    </row>
    <row r="39" spans="1:23" ht="13.5" thickTop="1" x14ac:dyDescent="0.2">
      <c r="A39" s="3" t="str">
        <f t="shared" si="11"/>
        <v xml:space="preserve"> </v>
      </c>
      <c r="B39" s="105" t="s">
        <v>20</v>
      </c>
      <c r="C39" s="118">
        <f>Lcc_BKK!C39+Lcc_DMK!C39</f>
        <v>7201</v>
      </c>
      <c r="D39" s="120">
        <f>Lcc_BKK!D39+Lcc_DMK!D39</f>
        <v>7214</v>
      </c>
      <c r="E39" s="293">
        <f t="shared" si="43"/>
        <v>14415</v>
      </c>
      <c r="F39" s="118">
        <f>Lcc_BKK!F39+Lcc_DMK!F39</f>
        <v>3302</v>
      </c>
      <c r="G39" s="120">
        <f>Lcc_BKK!G39+Lcc_DMK!G39</f>
        <v>3327</v>
      </c>
      <c r="H39" s="293">
        <f t="shared" si="44"/>
        <v>6629</v>
      </c>
      <c r="I39" s="121">
        <f t="shared" ref="I39" si="53">IF(E39=0,0,((H39/E39)-1)*100)</f>
        <v>-54.013180714533469</v>
      </c>
      <c r="J39" s="3"/>
      <c r="L39" s="13" t="s">
        <v>20</v>
      </c>
      <c r="M39" s="39">
        <f>Lcc_BKK!M39+Lcc_DMK!M39</f>
        <v>1128727</v>
      </c>
      <c r="N39" s="37">
        <f>Lcc_BKK!N39+Lcc_DMK!N39</f>
        <v>1071491</v>
      </c>
      <c r="O39" s="298">
        <f>SUM(M39:N39)</f>
        <v>2200218</v>
      </c>
      <c r="P39" s="38">
        <f>Lcc_BKK!P39+Lcc_DMK!P39</f>
        <v>259</v>
      </c>
      <c r="Q39" s="300">
        <f>O39+P39</f>
        <v>2200477</v>
      </c>
      <c r="R39" s="39">
        <f>Lcc_BKK!R39+Lcc_DMK!R39</f>
        <v>307708</v>
      </c>
      <c r="S39" s="37">
        <f>Lcc_BKK!S39+Lcc_DMK!S39</f>
        <v>214276</v>
      </c>
      <c r="T39" s="298">
        <f>SUM(R39:S39)</f>
        <v>521984</v>
      </c>
      <c r="U39" s="38">
        <f>Lcc_BKK!U39+Lcc_DMK!U39</f>
        <v>0</v>
      </c>
      <c r="V39" s="300">
        <f>T39+U39</f>
        <v>521984</v>
      </c>
      <c r="W39" s="40">
        <f t="shared" ref="W39" si="54">IF(Q39=0,0,((V39/Q39)-1)*100)</f>
        <v>-76.278597776754765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f>Lcc_BKK!C40+Lcc_DMK!C40</f>
        <v>7275</v>
      </c>
      <c r="D40" s="120">
        <f>Lcc_BKK!D40+Lcc_DMK!D40</f>
        <v>7266</v>
      </c>
      <c r="E40" s="293">
        <f>SUM(C40:D40)</f>
        <v>14541</v>
      </c>
      <c r="F40" s="118">
        <f>Lcc_BKK!F40+Lcc_DMK!F40</f>
        <v>2726</v>
      </c>
      <c r="G40" s="120">
        <f>Lcc_BKK!G40+Lcc_DMK!G40</f>
        <v>2761</v>
      </c>
      <c r="H40" s="293">
        <f>SUM(F40:G40)</f>
        <v>5487</v>
      </c>
      <c r="I40" s="121">
        <f>IF(E40=0,0,((H40/E40)-1)*100)</f>
        <v>-62.265318753868371</v>
      </c>
      <c r="J40" s="3"/>
      <c r="L40" s="13" t="s">
        <v>21</v>
      </c>
      <c r="M40" s="39">
        <f>Lcc_BKK!M40+Lcc_DMK!M40</f>
        <v>986099</v>
      </c>
      <c r="N40" s="37">
        <f>Lcc_BKK!N40+Lcc_DMK!N40</f>
        <v>976265</v>
      </c>
      <c r="O40" s="298">
        <f>SUM(M40:N40)</f>
        <v>1962364</v>
      </c>
      <c r="P40" s="38">
        <f>Lcc_BKK!P40+Lcc_DMK!P40</f>
        <v>219</v>
      </c>
      <c r="Q40" s="300">
        <f>O40+P40</f>
        <v>1962583</v>
      </c>
      <c r="R40" s="39">
        <f>Lcc_BKK!R40+Lcc_DMK!R40</f>
        <v>363397</v>
      </c>
      <c r="S40" s="37">
        <f>Lcc_BKK!S40+Lcc_DMK!S40</f>
        <v>360838</v>
      </c>
      <c r="T40" s="298">
        <f>SUM(R40:S40)</f>
        <v>724235</v>
      </c>
      <c r="U40" s="38">
        <f>Lcc_BKK!U40+Lcc_DMK!U40</f>
        <v>92</v>
      </c>
      <c r="V40" s="300">
        <f>T40+U40</f>
        <v>724327</v>
      </c>
      <c r="W40" s="40">
        <f>IF(Q40=0,0,((V40/Q40)-1)*100)</f>
        <v>-63.093178734351618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f>Lcc_BKK!C41+Lcc_DMK!C41</f>
        <v>6089</v>
      </c>
      <c r="D41" s="120">
        <f>Lcc_BKK!D41+Lcc_DMK!D41</f>
        <v>6074</v>
      </c>
      <c r="E41" s="293">
        <f t="shared" ref="E41" si="55">SUM(C41:D41)</f>
        <v>12163</v>
      </c>
      <c r="F41" s="118">
        <f>Lcc_BKK!F41+Lcc_DMK!F41</f>
        <v>5536</v>
      </c>
      <c r="G41" s="120">
        <f>Lcc_BKK!G41+Lcc_DMK!G41</f>
        <v>5578</v>
      </c>
      <c r="H41" s="293">
        <f t="shared" ref="H41" si="56">SUM(F41:G41)</f>
        <v>11114</v>
      </c>
      <c r="I41" s="121">
        <f>IF(E41=0,0,((H41/E41)-1)*100)</f>
        <v>-8.6245169777193098</v>
      </c>
      <c r="J41" s="3"/>
      <c r="L41" s="13" t="s">
        <v>22</v>
      </c>
      <c r="M41" s="39">
        <f>Lcc_BKK!M41+Lcc_DMK!M41</f>
        <v>614482</v>
      </c>
      <c r="N41" s="37">
        <f>Lcc_BKK!N41+Lcc_DMK!N41</f>
        <v>617883</v>
      </c>
      <c r="O41" s="167">
        <f t="shared" ref="O41" si="57">SUM(M41:N41)</f>
        <v>1232365</v>
      </c>
      <c r="P41" s="38">
        <f>Lcc_BKK!P41+Lcc_DMK!P41</f>
        <v>124</v>
      </c>
      <c r="Q41" s="170">
        <f>O41+P41</f>
        <v>1232489</v>
      </c>
      <c r="R41" s="39">
        <f>Lcc_BKK!R41+Lcc_DMK!R41</f>
        <v>690320</v>
      </c>
      <c r="S41" s="37">
        <f>Lcc_BKK!S41+Lcc_DMK!S41</f>
        <v>683039</v>
      </c>
      <c r="T41" s="167">
        <f t="shared" ref="T41" si="58">SUM(R41:S41)</f>
        <v>1373359</v>
      </c>
      <c r="U41" s="38">
        <f>Lcc_BKK!U41+Lcc_DMK!U41</f>
        <v>166</v>
      </c>
      <c r="V41" s="170">
        <f>T41+U41</f>
        <v>1373525</v>
      </c>
      <c r="W41" s="40">
        <f>IF(Q41=0,0,((V41/Q41)-1)*100)</f>
        <v>11.443185294148673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59">+C39+C40+C41</f>
        <v>20565</v>
      </c>
      <c r="D42" s="127">
        <f t="shared" si="59"/>
        <v>20554</v>
      </c>
      <c r="E42" s="297">
        <f t="shared" si="59"/>
        <v>41119</v>
      </c>
      <c r="F42" s="125">
        <f t="shared" si="59"/>
        <v>11564</v>
      </c>
      <c r="G42" s="127">
        <f t="shared" si="59"/>
        <v>11666</v>
      </c>
      <c r="H42" s="297">
        <f t="shared" si="59"/>
        <v>23230</v>
      </c>
      <c r="I42" s="128">
        <f>IF(E42=0,0,((H42/E42)-1)*100)</f>
        <v>-43.505435443468954</v>
      </c>
      <c r="J42" s="3"/>
      <c r="L42" s="41" t="s">
        <v>23</v>
      </c>
      <c r="M42" s="43">
        <f t="shared" ref="M42:V42" si="60">+M39+M40+M41</f>
        <v>2729308</v>
      </c>
      <c r="N42" s="469">
        <f t="shared" si="60"/>
        <v>2665639</v>
      </c>
      <c r="O42" s="473">
        <f t="shared" si="60"/>
        <v>5394947</v>
      </c>
      <c r="P42" s="482">
        <f t="shared" si="60"/>
        <v>602</v>
      </c>
      <c r="Q42" s="299">
        <f t="shared" si="60"/>
        <v>5395549</v>
      </c>
      <c r="R42" s="43">
        <f t="shared" si="60"/>
        <v>1361425</v>
      </c>
      <c r="S42" s="469">
        <f t="shared" si="60"/>
        <v>1258153</v>
      </c>
      <c r="T42" s="473">
        <f t="shared" si="60"/>
        <v>2619578</v>
      </c>
      <c r="U42" s="482">
        <f t="shared" si="60"/>
        <v>258</v>
      </c>
      <c r="V42" s="299">
        <f t="shared" si="60"/>
        <v>2619836</v>
      </c>
      <c r="W42" s="46">
        <f>IF(Q42=0,0,((V42/Q42)-1)*100)</f>
        <v>-51.444496194919175</v>
      </c>
    </row>
    <row r="43" spans="1:23" ht="13.5" thickTop="1" x14ac:dyDescent="0.2">
      <c r="A43" s="3" t="str">
        <f t="shared" ref="A43" si="61">IF(ISERROR(F43/G43)," ",IF(F43/G43&gt;0.5,IF(F43/G43&lt;1.5," ","NOT OK"),"NOT OK"))</f>
        <v xml:space="preserve"> </v>
      </c>
      <c r="B43" s="105" t="s">
        <v>24</v>
      </c>
      <c r="C43" s="118">
        <f>Lcc_BKK!C43+Lcc_DMK!C43</f>
        <v>311</v>
      </c>
      <c r="D43" s="120">
        <f>Lcc_BKK!D43+Lcc_DMK!D43</f>
        <v>311</v>
      </c>
      <c r="E43" s="293">
        <f t="shared" ref="E43" si="62">SUM(C43:D43)</f>
        <v>622</v>
      </c>
      <c r="F43" s="118">
        <f>Lcc_BKK!F43+Lcc_DMK!F43</f>
        <v>5487</v>
      </c>
      <c r="G43" s="120">
        <f>Lcc_BKK!G43+Lcc_DMK!G43</f>
        <v>5519</v>
      </c>
      <c r="H43" s="293">
        <f t="shared" ref="H43" si="63">SUM(F43:G43)</f>
        <v>11006</v>
      </c>
      <c r="I43" s="121">
        <f t="shared" ref="I43" si="64">IF(E43=0,0,((H43/E43)-1)*100)</f>
        <v>1669.4533762057877</v>
      </c>
      <c r="J43" s="3"/>
      <c r="L43" s="13" t="s">
        <v>24</v>
      </c>
      <c r="M43" s="39">
        <f>Lcc_BKK!M43+Lcc_DMK!M43</f>
        <v>24329</v>
      </c>
      <c r="N43" s="37">
        <f>Lcc_BKK!N43+Lcc_DMK!N43</f>
        <v>21328</v>
      </c>
      <c r="O43" s="167">
        <f t="shared" ref="O43" si="65">SUM(M43:N43)</f>
        <v>45657</v>
      </c>
      <c r="P43" s="38">
        <f>Lcc_BKK!P43+Lcc_DMK!P43</f>
        <v>27</v>
      </c>
      <c r="Q43" s="170">
        <f>O43+P43</f>
        <v>45684</v>
      </c>
      <c r="R43" s="39">
        <f>Lcc_BKK!R43+Lcc_DMK!R43</f>
        <v>518732</v>
      </c>
      <c r="S43" s="37">
        <f>Lcc_BKK!S43+Lcc_DMK!S43</f>
        <v>514936</v>
      </c>
      <c r="T43" s="167">
        <f t="shared" ref="T43" si="66">SUM(R43:S43)</f>
        <v>1033668</v>
      </c>
      <c r="U43" s="38">
        <f>Lcc_BKK!U43+Lcc_DMK!U43</f>
        <v>698</v>
      </c>
      <c r="V43" s="170">
        <f>T43+U43</f>
        <v>1034366</v>
      </c>
      <c r="W43" s="40">
        <f t="shared" ref="W43" si="67">IF(Q43=0,0,((V43/Q43)-1)*100)</f>
        <v>2164.1756413624025</v>
      </c>
    </row>
    <row r="44" spans="1:23" x14ac:dyDescent="0.2">
      <c r="A44" s="3" t="str">
        <f t="shared" ref="A44" si="68">IF(ISERROR(F44/G44)," ",IF(F44/G44&gt;0.5,IF(F44/G44&lt;1.5," ","NOT OK"),"NOT OK"))</f>
        <v xml:space="preserve"> </v>
      </c>
      <c r="B44" s="105" t="s">
        <v>25</v>
      </c>
      <c r="C44" s="118">
        <f>Lcc_BKK!C44+Lcc_DMK!C44</f>
        <v>1135</v>
      </c>
      <c r="D44" s="120">
        <f>Lcc_BKK!D44+Lcc_DMK!D44</f>
        <v>1135</v>
      </c>
      <c r="E44" s="156">
        <f>SUM(C44:D44)</f>
        <v>2270</v>
      </c>
      <c r="F44" s="118">
        <f>Lcc_BKK!F44+Lcc_DMK!F44</f>
        <v>1139</v>
      </c>
      <c r="G44" s="120">
        <f>Lcc_BKK!G44+Lcc_DMK!G44</f>
        <v>1161</v>
      </c>
      <c r="H44" s="156">
        <f>SUM(F44:G44)</f>
        <v>2300</v>
      </c>
      <c r="I44" s="121">
        <f>IF(E44=0,0,((H44/E44)-1)*100)</f>
        <v>1.3215859030837107</v>
      </c>
      <c r="J44" s="3"/>
      <c r="L44" s="13" t="s">
        <v>25</v>
      </c>
      <c r="M44" s="39">
        <f>Lcc_BKK!M44+Lcc_DMK!M44</f>
        <v>108989</v>
      </c>
      <c r="N44" s="37">
        <f>Lcc_BKK!N44+Lcc_DMK!N44</f>
        <v>98851</v>
      </c>
      <c r="O44" s="167">
        <f>SUM(M44:N44)</f>
        <v>207840</v>
      </c>
      <c r="P44" s="38">
        <f>Lcc_BKK!P44+Lcc_DMK!P44</f>
        <v>0</v>
      </c>
      <c r="Q44" s="170">
        <f>O44+P44</f>
        <v>207840</v>
      </c>
      <c r="R44" s="39">
        <f>Lcc_BKK!R44+Lcc_DMK!R44</f>
        <v>96467</v>
      </c>
      <c r="S44" s="37">
        <f>Lcc_BKK!S44+Lcc_DMK!S44</f>
        <v>91466</v>
      </c>
      <c r="T44" s="167">
        <f>SUM(R44:S44)</f>
        <v>187933</v>
      </c>
      <c r="U44" s="38">
        <f>Lcc_BKK!U44+Lcc_DMK!U44</f>
        <v>212</v>
      </c>
      <c r="V44" s="170">
        <f>T44+U44</f>
        <v>188145</v>
      </c>
      <c r="W44" s="40">
        <f t="shared" ref="W44" si="69">IF(Q44=0,0,((V44/Q44)-1)*100)</f>
        <v>-9.4760392609699817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f>Lcc_BKK!C45+Lcc_DMK!C45</f>
        <v>2773</v>
      </c>
      <c r="D45" s="120">
        <f>Lcc_BKK!D45+Lcc_DMK!D45</f>
        <v>2774</v>
      </c>
      <c r="E45" s="156">
        <f>SUM(C45:D45)</f>
        <v>5547</v>
      </c>
      <c r="F45" s="118">
        <f>Lcc_BKK!F45+Lcc_DMK!F45</f>
        <v>1502</v>
      </c>
      <c r="G45" s="120">
        <f>Lcc_BKK!G45+Lcc_DMK!G45</f>
        <v>1504</v>
      </c>
      <c r="H45" s="156">
        <f>SUM(F45:G45)</f>
        <v>3006</v>
      </c>
      <c r="I45" s="121">
        <f>IF(E45=0,0,((H45/E45)-1)*100)</f>
        <v>-45.808545159545702</v>
      </c>
      <c r="J45" s="3"/>
      <c r="L45" s="13" t="s">
        <v>26</v>
      </c>
      <c r="M45" s="37">
        <f>Lcc_BKK!M45+Lcc_DMK!M45</f>
        <v>282553</v>
      </c>
      <c r="N45" s="468">
        <f>Lcc_BKK!N45+Lcc_DMK!N45</f>
        <v>259736</v>
      </c>
      <c r="O45" s="170">
        <f>SUM(M45:N45)</f>
        <v>542289</v>
      </c>
      <c r="P45" s="138">
        <f>Lcc_BKK!P45+Lcc_DMK!P45</f>
        <v>0</v>
      </c>
      <c r="Q45" s="167">
        <f>O45+P45</f>
        <v>542289</v>
      </c>
      <c r="R45" s="37">
        <f>Lcc_BKK!R45+Lcc_DMK!R45</f>
        <v>178311</v>
      </c>
      <c r="S45" s="468">
        <f>Lcc_BKK!S45+Lcc_DMK!S45</f>
        <v>165990</v>
      </c>
      <c r="T45" s="170">
        <f>SUM(R45:S45)</f>
        <v>344301</v>
      </c>
      <c r="U45" s="138">
        <f>Lcc_BKK!U45+Lcc_DMK!U45</f>
        <v>361</v>
      </c>
      <c r="V45" s="167">
        <f>T45+U45</f>
        <v>344662</v>
      </c>
      <c r="W45" s="40">
        <f>IF(Q45=0,0,((V45/Q45)-1)*100)</f>
        <v>-36.443114280392933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4219</v>
      </c>
      <c r="D46" s="133">
        <f t="shared" ref="D46" si="70">+D43+D44+D45</f>
        <v>4220</v>
      </c>
      <c r="E46" s="158">
        <f t="shared" ref="E46" si="71">+E43+E44+E45</f>
        <v>8439</v>
      </c>
      <c r="F46" s="125">
        <f t="shared" ref="F46" si="72">+F43+F44+F45</f>
        <v>8128</v>
      </c>
      <c r="G46" s="133">
        <f t="shared" ref="G46" si="73">+G43+G44+G45</f>
        <v>8184</v>
      </c>
      <c r="H46" s="158">
        <f t="shared" ref="H46" si="74">+H43+H44+H45</f>
        <v>16312</v>
      </c>
      <c r="I46" s="128">
        <f>IF(E46=0,0,((H46/E46)-1)*100)</f>
        <v>93.293044199549712</v>
      </c>
      <c r="J46" s="9"/>
      <c r="K46" s="10"/>
      <c r="L46" s="47" t="s">
        <v>27</v>
      </c>
      <c r="M46" s="49">
        <f>+M43+M44+M45</f>
        <v>415871</v>
      </c>
      <c r="N46" s="470">
        <f t="shared" ref="N46" si="75">+N43+N44+N45</f>
        <v>379915</v>
      </c>
      <c r="O46" s="474">
        <f t="shared" ref="O46" si="76">+O43+O44+O45</f>
        <v>795786</v>
      </c>
      <c r="P46" s="483">
        <f t="shared" ref="P46" si="77">+P43+P44+P45</f>
        <v>27</v>
      </c>
      <c r="Q46" s="169">
        <f t="shared" ref="Q46" si="78">+Q43+Q44+Q45</f>
        <v>795813</v>
      </c>
      <c r="R46" s="49">
        <f t="shared" ref="R46" si="79">+R43+R44+R45</f>
        <v>793510</v>
      </c>
      <c r="S46" s="470">
        <f t="shared" ref="S46" si="80">+S43+S44+S45</f>
        <v>772392</v>
      </c>
      <c r="T46" s="474">
        <f t="shared" ref="T46" si="81">+T43+T44+T45</f>
        <v>1565902</v>
      </c>
      <c r="U46" s="483">
        <f t="shared" ref="U46" si="82">+U43+U44+U45</f>
        <v>1271</v>
      </c>
      <c r="V46" s="169">
        <f t="shared" ref="V46" si="83">+V43+V44+V45</f>
        <v>1567173</v>
      </c>
      <c r="W46" s="50">
        <f>IF(Q46=0,0,((V46/Q46)-1)*100)</f>
        <v>96.927293220894867</v>
      </c>
    </row>
    <row r="47" spans="1:23" ht="13.5" thickTop="1" x14ac:dyDescent="0.2">
      <c r="A47" s="3" t="str">
        <f>IF(ISERROR(F47/G47)," ",IF(F47/G47&gt;0.5,IF(F47/G47&lt;1.5," ","NOT OK"),"NOT OK"))</f>
        <v xml:space="preserve"> </v>
      </c>
      <c r="B47" s="105" t="s">
        <v>28</v>
      </c>
      <c r="C47" s="118">
        <f>Lcc_BKK!C47+Lcc_DMK!C47</f>
        <v>5142</v>
      </c>
      <c r="D47" s="120">
        <f>Lcc_BKK!D47+Lcc_DMK!D47</f>
        <v>5146</v>
      </c>
      <c r="E47" s="159">
        <f>SUM(C47:D47)</f>
        <v>10288</v>
      </c>
      <c r="F47" s="118">
        <f>Lcc_BKK!F47+Lcc_DMK!F47</f>
        <v>842</v>
      </c>
      <c r="G47" s="120">
        <f>Lcc_BKK!G47+Lcc_DMK!G47</f>
        <v>844</v>
      </c>
      <c r="H47" s="159">
        <f>SUM(F47:G47)</f>
        <v>1686</v>
      </c>
      <c r="I47" s="121">
        <f t="shared" ref="I47" si="84">IF(E47=0,0,((H47/E47)-1)*100)</f>
        <v>-83.61197511664075</v>
      </c>
      <c r="J47" s="3"/>
      <c r="L47" s="13" t="s">
        <v>29</v>
      </c>
      <c r="M47" s="37">
        <f>Lcc_BKK!M47+Lcc_DMK!M47</f>
        <v>568704</v>
      </c>
      <c r="N47" s="468">
        <f>Lcc_BKK!N47+Lcc_DMK!N47</f>
        <v>564736</v>
      </c>
      <c r="O47" s="170">
        <f>SUM(M47:N47)</f>
        <v>1133440</v>
      </c>
      <c r="P47" s="138">
        <f>Lcc_BKK!P47+Lcc_DMK!P47</f>
        <v>141</v>
      </c>
      <c r="Q47" s="298">
        <f>O47+P47</f>
        <v>1133581</v>
      </c>
      <c r="R47" s="37">
        <f>Lcc_BKK!R47+Lcc_DMK!R47</f>
        <v>68266</v>
      </c>
      <c r="S47" s="468">
        <f>Lcc_BKK!S47+Lcc_DMK!S47</f>
        <v>70234</v>
      </c>
      <c r="T47" s="170">
        <f>SUM(R47:S47)</f>
        <v>138500</v>
      </c>
      <c r="U47" s="138">
        <f>Lcc_BKK!U47+Lcc_DMK!U47</f>
        <v>67</v>
      </c>
      <c r="V47" s="298">
        <f>T47+U47</f>
        <v>138567</v>
      </c>
      <c r="W47" s="40">
        <f>IF(Q47=0,0,((V47/Q47)-1)*100)</f>
        <v>-87.776171266102736</v>
      </c>
    </row>
    <row r="48" spans="1:23" x14ac:dyDescent="0.2">
      <c r="A48" s="3" t="str">
        <f t="shared" ref="A48" si="85">IF(ISERROR(F48/G48)," ",IF(F48/G48&gt;0.5,IF(F48/G48&lt;1.5," ","NOT OK"),"NOT OK"))</f>
        <v xml:space="preserve"> </v>
      </c>
      <c r="B48" s="105" t="s">
        <v>30</v>
      </c>
      <c r="C48" s="118">
        <f>Lcc_BKK!C48+Lcc_DMK!C48</f>
        <v>6081</v>
      </c>
      <c r="D48" s="120">
        <f>Lcc_BKK!D48+Lcc_DMK!D48</f>
        <v>6075</v>
      </c>
      <c r="E48" s="150">
        <f>SUM(C48:D48)</f>
        <v>12156</v>
      </c>
      <c r="F48" s="118">
        <f>Lcc_BKK!F48+Lcc_DMK!F48</f>
        <v>7</v>
      </c>
      <c r="G48" s="120">
        <f>Lcc_BKK!G48+Lcc_DMK!G48</f>
        <v>6</v>
      </c>
      <c r="H48" s="150">
        <f>SUM(F48:G48)</f>
        <v>13</v>
      </c>
      <c r="I48" s="121">
        <f>IF(E48=0,0,((H48/E48)-1)*100)</f>
        <v>-99.893056926620588</v>
      </c>
      <c r="J48" s="3"/>
      <c r="L48" s="13" t="s">
        <v>30</v>
      </c>
      <c r="M48" s="37">
        <f>Lcc_BKK!M48+Lcc_DMK!M48</f>
        <v>735152</v>
      </c>
      <c r="N48" s="468">
        <f>Lcc_BKK!N48+Lcc_DMK!N48</f>
        <v>702659</v>
      </c>
      <c r="O48" s="167">
        <f>SUM(M48:N48)</f>
        <v>1437811</v>
      </c>
      <c r="P48" s="481">
        <f>Lcc_BKK!P48+Lcc_DMK!P48</f>
        <v>55</v>
      </c>
      <c r="Q48" s="298">
        <f>O48+P48</f>
        <v>1437866</v>
      </c>
      <c r="R48" s="37">
        <f>Lcc_BKK!R48+Lcc_DMK!R48</f>
        <v>0</v>
      </c>
      <c r="S48" s="468">
        <f>Lcc_BKK!S48+Lcc_DMK!S48</f>
        <v>0</v>
      </c>
      <c r="T48" s="167">
        <f>SUM(R48:S48)</f>
        <v>0</v>
      </c>
      <c r="U48" s="481">
        <f>Lcc_BKK!U48+Lcc_DMK!U48</f>
        <v>0</v>
      </c>
      <c r="V48" s="298">
        <f>T48+U48</f>
        <v>0</v>
      </c>
      <c r="W48" s="40">
        <f t="shared" ref="W48" si="86">IF(Q48=0,0,((V48/Q48)-1)*100)</f>
        <v>-100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f>Lcc_BKK!C49+Lcc_DMK!C49</f>
        <v>6192</v>
      </c>
      <c r="D49" s="134">
        <f>Lcc_BKK!D49+Lcc_DMK!D49</f>
        <v>6191</v>
      </c>
      <c r="E49" s="296">
        <f t="shared" ref="E49" si="87">SUM(C49:D49)</f>
        <v>12383</v>
      </c>
      <c r="F49" s="118">
        <f>Lcc_BKK!F49+Lcc_DMK!F49</f>
        <v>1117</v>
      </c>
      <c r="G49" s="134">
        <f>Lcc_BKK!G49+Lcc_DMK!G49</f>
        <v>1119</v>
      </c>
      <c r="H49" s="296">
        <f t="shared" ref="H49" si="88">SUM(F49:G49)</f>
        <v>2236</v>
      </c>
      <c r="I49" s="135">
        <f t="shared" ref="I49" si="89">IF(E49=0,0,((H49/E49)-1)*100)</f>
        <v>-81.942986352257137</v>
      </c>
      <c r="J49" s="3"/>
      <c r="L49" s="13" t="s">
        <v>31</v>
      </c>
      <c r="M49" s="37">
        <f>Lcc_BKK!M49+Lcc_DMK!M49</f>
        <v>779052</v>
      </c>
      <c r="N49" s="468">
        <f>Lcc_BKK!N49+Lcc_DMK!N49</f>
        <v>773379</v>
      </c>
      <c r="O49" s="167">
        <f t="shared" ref="O49" si="90">SUM(M49:N49)</f>
        <v>1552431</v>
      </c>
      <c r="P49" s="481">
        <f>Lcc_BKK!P49+Lcc_DMK!P49</f>
        <v>315</v>
      </c>
      <c r="Q49" s="298">
        <f>O49+P49</f>
        <v>1552746</v>
      </c>
      <c r="R49" s="37">
        <f>Lcc_BKK!R49+Lcc_DMK!R49</f>
        <v>106574</v>
      </c>
      <c r="S49" s="468">
        <f>Lcc_BKK!S49+Lcc_DMK!S49</f>
        <v>100636</v>
      </c>
      <c r="T49" s="167">
        <f t="shared" ref="T49" si="91">SUM(R49:S49)</f>
        <v>207210</v>
      </c>
      <c r="U49" s="481">
        <f>Lcc_BKK!U49+Lcc_DMK!U49</f>
        <v>0</v>
      </c>
      <c r="V49" s="298">
        <f>T49+U49</f>
        <v>207210</v>
      </c>
      <c r="W49" s="40">
        <f t="shared" ref="W49:W52" si="92">IF(Q49=0,0,((V49/Q49)-1)*100)</f>
        <v>-86.655254626320072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93">+C47+C48+C49</f>
        <v>17415</v>
      </c>
      <c r="D50" s="133">
        <f t="shared" si="93"/>
        <v>17412</v>
      </c>
      <c r="E50" s="158">
        <f t="shared" si="93"/>
        <v>34827</v>
      </c>
      <c r="F50" s="125">
        <f t="shared" si="93"/>
        <v>1966</v>
      </c>
      <c r="G50" s="133">
        <f t="shared" si="93"/>
        <v>1969</v>
      </c>
      <c r="H50" s="158">
        <f t="shared" si="93"/>
        <v>3935</v>
      </c>
      <c r="I50" s="128">
        <f>IF(E50=0,0,((H50/E50)-1)*100)</f>
        <v>-88.701294972291606</v>
      </c>
      <c r="J50" s="9"/>
      <c r="K50" s="10"/>
      <c r="L50" s="47" t="s">
        <v>32</v>
      </c>
      <c r="M50" s="49">
        <f t="shared" ref="M50:V50" si="94">+M47+M48+M49</f>
        <v>2082908</v>
      </c>
      <c r="N50" s="470">
        <f t="shared" si="94"/>
        <v>2040774</v>
      </c>
      <c r="O50" s="474">
        <f t="shared" si="94"/>
        <v>4123682</v>
      </c>
      <c r="P50" s="483">
        <f t="shared" si="94"/>
        <v>511</v>
      </c>
      <c r="Q50" s="169">
        <f t="shared" si="94"/>
        <v>4124193</v>
      </c>
      <c r="R50" s="49">
        <f t="shared" si="94"/>
        <v>174840</v>
      </c>
      <c r="S50" s="470">
        <f t="shared" si="94"/>
        <v>170870</v>
      </c>
      <c r="T50" s="474">
        <f t="shared" si="94"/>
        <v>345710</v>
      </c>
      <c r="U50" s="483">
        <f t="shared" si="94"/>
        <v>67</v>
      </c>
      <c r="V50" s="169">
        <f t="shared" si="94"/>
        <v>345777</v>
      </c>
      <c r="W50" s="50">
        <f t="shared" si="92"/>
        <v>-91.615887035354547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95">+C42+C46+C50</f>
        <v>42199</v>
      </c>
      <c r="D51" s="127">
        <f t="shared" si="95"/>
        <v>42186</v>
      </c>
      <c r="E51" s="297">
        <f t="shared" si="95"/>
        <v>84385</v>
      </c>
      <c r="F51" s="125">
        <f t="shared" si="95"/>
        <v>21658</v>
      </c>
      <c r="G51" s="127">
        <f t="shared" si="95"/>
        <v>21819</v>
      </c>
      <c r="H51" s="297">
        <f t="shared" si="95"/>
        <v>43477</v>
      </c>
      <c r="I51" s="128">
        <f>IF(E51=0,0,((H51/E51)-1)*100)</f>
        <v>-48.477810037328908</v>
      </c>
      <c r="J51" s="3"/>
      <c r="L51" s="41" t="s">
        <v>33</v>
      </c>
      <c r="M51" s="42">
        <f t="shared" ref="M51:V51" si="96">+M42+M46+M50</f>
        <v>5228087</v>
      </c>
      <c r="N51" s="42">
        <f t="shared" si="96"/>
        <v>5086328</v>
      </c>
      <c r="O51" s="493">
        <f t="shared" si="96"/>
        <v>10314415</v>
      </c>
      <c r="P51" s="42">
        <f t="shared" si="96"/>
        <v>1140</v>
      </c>
      <c r="Q51" s="493">
        <f t="shared" si="96"/>
        <v>10315555</v>
      </c>
      <c r="R51" s="42">
        <f t="shared" si="96"/>
        <v>2329775</v>
      </c>
      <c r="S51" s="42">
        <f t="shared" si="96"/>
        <v>2201415</v>
      </c>
      <c r="T51" s="493">
        <f t="shared" si="96"/>
        <v>4531190</v>
      </c>
      <c r="U51" s="42">
        <f t="shared" si="96"/>
        <v>1596</v>
      </c>
      <c r="V51" s="493">
        <f t="shared" si="96"/>
        <v>4532786</v>
      </c>
      <c r="W51" s="46">
        <f t="shared" si="92"/>
        <v>-56.058728783860879</v>
      </c>
    </row>
    <row r="52" spans="1:23" ht="14.25" thickTop="1" thickBot="1" x14ac:dyDescent="0.25">
      <c r="A52" s="3" t="str">
        <f t="shared" ref="A52" si="97">IF(ISERROR(F52/G52)," ",IF(F52/G52&gt;0.5,IF(F52/G52&lt;1.5," ","NOT OK"),"NOT OK"))</f>
        <v xml:space="preserve"> </v>
      </c>
      <c r="B52" s="124" t="s">
        <v>34</v>
      </c>
      <c r="C52" s="125">
        <f t="shared" ref="C52:H52" si="98">+C38+C42+C46+C50</f>
        <v>63645</v>
      </c>
      <c r="D52" s="127">
        <f t="shared" si="98"/>
        <v>63653</v>
      </c>
      <c r="E52" s="297">
        <f t="shared" si="98"/>
        <v>127298</v>
      </c>
      <c r="F52" s="125">
        <f t="shared" si="98"/>
        <v>44225</v>
      </c>
      <c r="G52" s="127">
        <f t="shared" si="98"/>
        <v>44421</v>
      </c>
      <c r="H52" s="297">
        <f t="shared" si="98"/>
        <v>88646</v>
      </c>
      <c r="I52" s="128">
        <f>IF(E52=0,0,((H52/E52)-1)*100)</f>
        <v>-30.36339926785967</v>
      </c>
      <c r="J52" s="3"/>
      <c r="L52" s="467" t="s">
        <v>34</v>
      </c>
      <c r="M52" s="43">
        <f t="shared" ref="M52:V52" si="99">+M38+M42+M46+M50</f>
        <v>8425632</v>
      </c>
      <c r="N52" s="469">
        <f t="shared" si="99"/>
        <v>8367736</v>
      </c>
      <c r="O52" s="473">
        <f t="shared" si="99"/>
        <v>16793368</v>
      </c>
      <c r="P52" s="482">
        <f t="shared" si="99"/>
        <v>1748</v>
      </c>
      <c r="Q52" s="299">
        <f t="shared" si="99"/>
        <v>16795116</v>
      </c>
      <c r="R52" s="43">
        <f t="shared" si="99"/>
        <v>5048991</v>
      </c>
      <c r="S52" s="469">
        <f t="shared" si="99"/>
        <v>5012301</v>
      </c>
      <c r="T52" s="473">
        <f t="shared" si="99"/>
        <v>10061292</v>
      </c>
      <c r="U52" s="482">
        <f t="shared" si="99"/>
        <v>2675</v>
      </c>
      <c r="V52" s="299">
        <f t="shared" si="99"/>
        <v>10063967</v>
      </c>
      <c r="W52" s="46">
        <f t="shared" si="92"/>
        <v>-40.078014346551704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100">+C9+C35</f>
        <v>13777</v>
      </c>
      <c r="D61" s="120">
        <f t="shared" si="100"/>
        <v>13768</v>
      </c>
      <c r="E61" s="293">
        <f t="shared" si="100"/>
        <v>27545</v>
      </c>
      <c r="F61" s="118">
        <f t="shared" si="100"/>
        <v>7055</v>
      </c>
      <c r="G61" s="120">
        <f t="shared" si="100"/>
        <v>7055</v>
      </c>
      <c r="H61" s="293">
        <f t="shared" si="100"/>
        <v>14110</v>
      </c>
      <c r="I61" s="121">
        <f t="shared" ref="I61:I63" si="101">IF(E61=0,0,((H61/E61)-1)*100)</f>
        <v>-48.774732256307864</v>
      </c>
      <c r="J61" s="3"/>
      <c r="K61" s="6"/>
      <c r="L61" s="13" t="s">
        <v>16</v>
      </c>
      <c r="M61" s="39">
        <f t="shared" ref="M61:N63" si="102">+M9+M35</f>
        <v>2153814</v>
      </c>
      <c r="N61" s="37">
        <f t="shared" si="102"/>
        <v>2191079</v>
      </c>
      <c r="O61" s="167">
        <f>SUM(M61:N61)</f>
        <v>4344893</v>
      </c>
      <c r="P61" s="38">
        <f>P9+P35</f>
        <v>2576</v>
      </c>
      <c r="Q61" s="300">
        <f>+O61+P61</f>
        <v>4347469</v>
      </c>
      <c r="R61" s="39">
        <f t="shared" ref="R61:S63" si="103">+R9+R35</f>
        <v>865920</v>
      </c>
      <c r="S61" s="37">
        <f t="shared" si="103"/>
        <v>875617</v>
      </c>
      <c r="T61" s="167">
        <f>SUM(R61:S61)</f>
        <v>1741537</v>
      </c>
      <c r="U61" s="38">
        <f>U9+U35</f>
        <v>306</v>
      </c>
      <c r="V61" s="300">
        <f>+T61+U61</f>
        <v>1741843</v>
      </c>
      <c r="W61" s="40">
        <f t="shared" ref="W61:W63" si="104">IF(Q61=0,0,((V61/Q61)-1)*100)</f>
        <v>-59.934320405734923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100"/>
        <v>13044</v>
      </c>
      <c r="D62" s="120">
        <f t="shared" si="100"/>
        <v>13046</v>
      </c>
      <c r="E62" s="293">
        <f t="shared" si="100"/>
        <v>26090</v>
      </c>
      <c r="F62" s="118">
        <f t="shared" si="100"/>
        <v>7366</v>
      </c>
      <c r="G62" s="120">
        <f t="shared" si="100"/>
        <v>7380</v>
      </c>
      <c r="H62" s="293">
        <f t="shared" si="100"/>
        <v>14746</v>
      </c>
      <c r="I62" s="121">
        <f t="shared" si="101"/>
        <v>-43.480260636259104</v>
      </c>
      <c r="J62" s="3"/>
      <c r="K62" s="6"/>
      <c r="L62" s="13" t="s">
        <v>17</v>
      </c>
      <c r="M62" s="39">
        <f t="shared" si="102"/>
        <v>2100170</v>
      </c>
      <c r="N62" s="37">
        <f t="shared" si="102"/>
        <v>2102463</v>
      </c>
      <c r="O62" s="298">
        <f t="shared" ref="O62:O63" si="105">SUM(M62:N62)</f>
        <v>4202633</v>
      </c>
      <c r="P62" s="38">
        <f>P10+P36</f>
        <v>3098</v>
      </c>
      <c r="Q62" s="300">
        <f>+O62+P62</f>
        <v>4205731</v>
      </c>
      <c r="R62" s="39">
        <f t="shared" si="103"/>
        <v>1006311</v>
      </c>
      <c r="S62" s="37">
        <f t="shared" si="103"/>
        <v>986007</v>
      </c>
      <c r="T62" s="298">
        <f t="shared" ref="T62:T63" si="106">SUM(R62:S62)</f>
        <v>1992318</v>
      </c>
      <c r="U62" s="38">
        <f>U10+U36</f>
        <v>340</v>
      </c>
      <c r="V62" s="300">
        <f>+T62+U62</f>
        <v>1992658</v>
      </c>
      <c r="W62" s="40">
        <f t="shared" si="104"/>
        <v>-52.620412480018345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100"/>
        <v>13769</v>
      </c>
      <c r="D63" s="123">
        <f t="shared" si="100"/>
        <v>13764</v>
      </c>
      <c r="E63" s="293">
        <f t="shared" si="100"/>
        <v>27533</v>
      </c>
      <c r="F63" s="122">
        <f t="shared" si="100"/>
        <v>8237</v>
      </c>
      <c r="G63" s="123">
        <f t="shared" si="100"/>
        <v>8258</v>
      </c>
      <c r="H63" s="293">
        <f t="shared" si="100"/>
        <v>16495</v>
      </c>
      <c r="I63" s="121">
        <f t="shared" si="101"/>
        <v>-40.090073729706162</v>
      </c>
      <c r="J63" s="3"/>
      <c r="K63" s="6"/>
      <c r="L63" s="22" t="s">
        <v>18</v>
      </c>
      <c r="M63" s="39">
        <f t="shared" si="102"/>
        <v>2206495</v>
      </c>
      <c r="N63" s="37">
        <f t="shared" si="102"/>
        <v>2271844</v>
      </c>
      <c r="O63" s="298">
        <f t="shared" si="105"/>
        <v>4478339</v>
      </c>
      <c r="P63" s="38">
        <f>P11+P37</f>
        <v>4139</v>
      </c>
      <c r="Q63" s="300">
        <f>+O63+P63</f>
        <v>4482478</v>
      </c>
      <c r="R63" s="39">
        <f t="shared" si="103"/>
        <v>850243</v>
      </c>
      <c r="S63" s="37">
        <f t="shared" si="103"/>
        <v>952544</v>
      </c>
      <c r="T63" s="298">
        <f t="shared" si="106"/>
        <v>1802787</v>
      </c>
      <c r="U63" s="38">
        <f>U11+U37</f>
        <v>433</v>
      </c>
      <c r="V63" s="300">
        <f>+T63+U63</f>
        <v>1803220</v>
      </c>
      <c r="W63" s="40">
        <f t="shared" si="104"/>
        <v>-59.771804791903051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100"/>
        <v>40590</v>
      </c>
      <c r="D64" s="127">
        <f t="shared" si="100"/>
        <v>40578</v>
      </c>
      <c r="E64" s="297">
        <f t="shared" si="100"/>
        <v>81168</v>
      </c>
      <c r="F64" s="125">
        <f t="shared" si="100"/>
        <v>22658</v>
      </c>
      <c r="G64" s="127">
        <f t="shared" si="100"/>
        <v>22693</v>
      </c>
      <c r="H64" s="297">
        <f t="shared" si="100"/>
        <v>45351</v>
      </c>
      <c r="I64" s="128">
        <f>IF(E64=0,0,((H64/E64)-1)*100)</f>
        <v>-44.12699586043761</v>
      </c>
      <c r="J64" s="3"/>
      <c r="L64" s="41" t="s">
        <v>19</v>
      </c>
      <c r="M64" s="45">
        <f t="shared" ref="M64:Q64" si="107">+M61+M62+M63</f>
        <v>6460479</v>
      </c>
      <c r="N64" s="43">
        <f t="shared" si="107"/>
        <v>6565386</v>
      </c>
      <c r="O64" s="299">
        <f t="shared" si="107"/>
        <v>13025865</v>
      </c>
      <c r="P64" s="43">
        <f t="shared" si="107"/>
        <v>9813</v>
      </c>
      <c r="Q64" s="299">
        <f t="shared" si="107"/>
        <v>13035678</v>
      </c>
      <c r="R64" s="45">
        <f t="shared" ref="R64:V64" si="108">+R61+R62+R63</f>
        <v>2722474</v>
      </c>
      <c r="S64" s="43">
        <f t="shared" si="108"/>
        <v>2814168</v>
      </c>
      <c r="T64" s="299">
        <f t="shared" si="108"/>
        <v>5536642</v>
      </c>
      <c r="U64" s="43">
        <f t="shared" si="108"/>
        <v>1079</v>
      </c>
      <c r="V64" s="299">
        <f t="shared" si="108"/>
        <v>5537721</v>
      </c>
      <c r="W64" s="46">
        <f>IF(Q64=0,0,((V64/Q64)-1)*100)</f>
        <v>-57.518734353518084</v>
      </c>
    </row>
    <row r="65" spans="1:23" ht="13.5" thickTop="1" x14ac:dyDescent="0.2">
      <c r="A65" s="3" t="str">
        <f t="shared" si="11"/>
        <v xml:space="preserve"> </v>
      </c>
      <c r="B65" s="105" t="s">
        <v>20</v>
      </c>
      <c r="C65" s="118">
        <f t="shared" si="100"/>
        <v>13825</v>
      </c>
      <c r="D65" s="120">
        <f t="shared" si="100"/>
        <v>13837</v>
      </c>
      <c r="E65" s="293">
        <f t="shared" si="100"/>
        <v>27662</v>
      </c>
      <c r="F65" s="118">
        <f t="shared" si="100"/>
        <v>3368</v>
      </c>
      <c r="G65" s="120">
        <f t="shared" si="100"/>
        <v>3393</v>
      </c>
      <c r="H65" s="293">
        <f t="shared" si="100"/>
        <v>6761</v>
      </c>
      <c r="I65" s="121">
        <f t="shared" ref="I65" si="109">IF(E65=0,0,((H65/E65)-1)*100)</f>
        <v>-75.558527944472559</v>
      </c>
      <c r="J65" s="3"/>
      <c r="L65" s="13" t="s">
        <v>20</v>
      </c>
      <c r="M65" s="39">
        <f t="shared" ref="M65:N67" si="110">+M13+M39</f>
        <v>2254106</v>
      </c>
      <c r="N65" s="37">
        <f t="shared" si="110"/>
        <v>2228426</v>
      </c>
      <c r="O65" s="298">
        <f t="shared" ref="O65" si="111">SUM(M65:N65)</f>
        <v>4482532</v>
      </c>
      <c r="P65" s="38">
        <f>P13+P39</f>
        <v>4050</v>
      </c>
      <c r="Q65" s="300">
        <f>+O65+P65</f>
        <v>4486582</v>
      </c>
      <c r="R65" s="39">
        <f t="shared" ref="R65:S67" si="112">+R13+R39</f>
        <v>309019</v>
      </c>
      <c r="S65" s="37">
        <f t="shared" si="112"/>
        <v>215837</v>
      </c>
      <c r="T65" s="298">
        <f t="shared" ref="T65" si="113">SUM(R65:S65)</f>
        <v>524856</v>
      </c>
      <c r="U65" s="38">
        <f>U13+U39</f>
        <v>0</v>
      </c>
      <c r="V65" s="300">
        <f>+T65+U65</f>
        <v>524856</v>
      </c>
      <c r="W65" s="40">
        <f t="shared" ref="W65" si="114">IF(Q65=0,0,((V65/Q65)-1)*100)</f>
        <v>-88.301651457612948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100"/>
        <v>11992</v>
      </c>
      <c r="D66" s="120">
        <f t="shared" si="100"/>
        <v>11961</v>
      </c>
      <c r="E66" s="293">
        <f t="shared" si="100"/>
        <v>23953</v>
      </c>
      <c r="F66" s="118">
        <f t="shared" si="100"/>
        <v>2795</v>
      </c>
      <c r="G66" s="120">
        <f t="shared" si="100"/>
        <v>2832</v>
      </c>
      <c r="H66" s="293">
        <f t="shared" si="100"/>
        <v>5627</v>
      </c>
      <c r="I66" s="121">
        <f>IF(E66=0,0,((H66/E66)-1)*100)</f>
        <v>-76.508161816891416</v>
      </c>
      <c r="J66" s="3"/>
      <c r="L66" s="13" t="s">
        <v>21</v>
      </c>
      <c r="M66" s="39">
        <f t="shared" si="110"/>
        <v>1580226</v>
      </c>
      <c r="N66" s="37">
        <f t="shared" si="110"/>
        <v>1591820</v>
      </c>
      <c r="O66" s="298">
        <f>+O14+O40</f>
        <v>3172046</v>
      </c>
      <c r="P66" s="38">
        <f>+P14+P40</f>
        <v>2904</v>
      </c>
      <c r="Q66" s="300">
        <f>+O66+P66</f>
        <v>3174950</v>
      </c>
      <c r="R66" s="39">
        <f t="shared" si="112"/>
        <v>364583</v>
      </c>
      <c r="S66" s="37">
        <f t="shared" si="112"/>
        <v>361895</v>
      </c>
      <c r="T66" s="298">
        <f>+T14+T40</f>
        <v>726478</v>
      </c>
      <c r="U66" s="38">
        <f>+U14+U40</f>
        <v>92</v>
      </c>
      <c r="V66" s="300">
        <f>+T66+U66</f>
        <v>726570</v>
      </c>
      <c r="W66" s="40">
        <f>IF(Q66=0,0,((V66/Q66)-1)*100)</f>
        <v>-77.115545126694911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100"/>
        <v>8273</v>
      </c>
      <c r="D67" s="120">
        <f t="shared" si="100"/>
        <v>8249</v>
      </c>
      <c r="E67" s="293">
        <f t="shared" si="100"/>
        <v>16522</v>
      </c>
      <c r="F67" s="118">
        <f t="shared" si="100"/>
        <v>5607</v>
      </c>
      <c r="G67" s="120">
        <f t="shared" si="100"/>
        <v>5650</v>
      </c>
      <c r="H67" s="293">
        <f t="shared" si="100"/>
        <v>11257</v>
      </c>
      <c r="I67" s="121">
        <f>IF(E67=0,0,((H67/E67)-1)*100)</f>
        <v>-31.866602106282539</v>
      </c>
      <c r="J67" s="3"/>
      <c r="L67" s="13" t="s">
        <v>22</v>
      </c>
      <c r="M67" s="39">
        <f t="shared" si="110"/>
        <v>792820</v>
      </c>
      <c r="N67" s="37">
        <f t="shared" si="110"/>
        <v>835357</v>
      </c>
      <c r="O67" s="167">
        <f>+O15+O41</f>
        <v>1628177</v>
      </c>
      <c r="P67" s="38">
        <f>+P15+P41</f>
        <v>965</v>
      </c>
      <c r="Q67" s="170">
        <f>+O67+P67</f>
        <v>1629142</v>
      </c>
      <c r="R67" s="39">
        <f t="shared" si="112"/>
        <v>692363</v>
      </c>
      <c r="S67" s="37">
        <f t="shared" si="112"/>
        <v>684386</v>
      </c>
      <c r="T67" s="167">
        <f>+T15+T41</f>
        <v>1376749</v>
      </c>
      <c r="U67" s="38">
        <f>+U15+U41</f>
        <v>166</v>
      </c>
      <c r="V67" s="170">
        <f>+T67+U67</f>
        <v>1376915</v>
      </c>
      <c r="W67" s="40">
        <f>IF(Q67=0,0,((V67/Q67)-1)*100)</f>
        <v>-15.48219860515535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15">+C65+C66+C67</f>
        <v>34090</v>
      </c>
      <c r="D68" s="127">
        <f t="shared" si="115"/>
        <v>34047</v>
      </c>
      <c r="E68" s="297">
        <f t="shared" si="115"/>
        <v>68137</v>
      </c>
      <c r="F68" s="125">
        <f t="shared" si="115"/>
        <v>11770</v>
      </c>
      <c r="G68" s="127">
        <f t="shared" si="115"/>
        <v>11875</v>
      </c>
      <c r="H68" s="297">
        <f t="shared" si="115"/>
        <v>23645</v>
      </c>
      <c r="I68" s="128">
        <f>IF(E68=0,0,((H68/E68)-1)*100)</f>
        <v>-65.297855790539643</v>
      </c>
      <c r="J68" s="3"/>
      <c r="L68" s="41" t="s">
        <v>23</v>
      </c>
      <c r="M68" s="43">
        <f t="shared" ref="M68:V68" si="116">+M65+M66+M67</f>
        <v>4627152</v>
      </c>
      <c r="N68" s="469">
        <f t="shared" si="116"/>
        <v>4655603</v>
      </c>
      <c r="O68" s="473">
        <f t="shared" si="116"/>
        <v>9282755</v>
      </c>
      <c r="P68" s="482">
        <f t="shared" si="116"/>
        <v>7919</v>
      </c>
      <c r="Q68" s="299">
        <f t="shared" si="116"/>
        <v>9290674</v>
      </c>
      <c r="R68" s="43">
        <f t="shared" si="116"/>
        <v>1365965</v>
      </c>
      <c r="S68" s="469">
        <f t="shared" si="116"/>
        <v>1262118</v>
      </c>
      <c r="T68" s="473">
        <f t="shared" si="116"/>
        <v>2628083</v>
      </c>
      <c r="U68" s="482">
        <f t="shared" si="116"/>
        <v>258</v>
      </c>
      <c r="V68" s="299">
        <f t="shared" si="116"/>
        <v>2628341</v>
      </c>
      <c r="W68" s="46">
        <f>IF(Q68=0,0,((V68/Q68)-1)*100)</f>
        <v>-71.70989962622734</v>
      </c>
    </row>
    <row r="69" spans="1:23" ht="13.5" thickTop="1" x14ac:dyDescent="0.2">
      <c r="A69" s="3" t="str">
        <f t="shared" ref="A69" si="117">IF(ISERROR(F69/G69)," ",IF(F69/G69&gt;0.5,IF(F69/G69&lt;1.5," ","NOT OK"),"NOT OK"))</f>
        <v xml:space="preserve"> </v>
      </c>
      <c r="B69" s="105" t="s">
        <v>24</v>
      </c>
      <c r="C69" s="118">
        <f t="shared" ref="C69:H71" si="118">+C17+C43</f>
        <v>399</v>
      </c>
      <c r="D69" s="120">
        <f t="shared" si="118"/>
        <v>401</v>
      </c>
      <c r="E69" s="293">
        <f t="shared" si="118"/>
        <v>800</v>
      </c>
      <c r="F69" s="118">
        <f t="shared" si="118"/>
        <v>5588</v>
      </c>
      <c r="G69" s="120">
        <f t="shared" si="118"/>
        <v>5618</v>
      </c>
      <c r="H69" s="293">
        <f t="shared" si="118"/>
        <v>11206</v>
      </c>
      <c r="I69" s="121">
        <f t="shared" ref="I69" si="119">IF(E69=0,0,((H69/E69)-1)*100)</f>
        <v>1300.75</v>
      </c>
      <c r="J69" s="3"/>
      <c r="L69" s="13" t="s">
        <v>24</v>
      </c>
      <c r="M69" s="39">
        <f t="shared" ref="M69:N71" si="120">+M17+M43</f>
        <v>25595</v>
      </c>
      <c r="N69" s="37">
        <f t="shared" si="120"/>
        <v>22982</v>
      </c>
      <c r="O69" s="167">
        <f t="shared" ref="O69" si="121">SUM(M69:N69)</f>
        <v>48577</v>
      </c>
      <c r="P69" s="38">
        <f>P17+P43</f>
        <v>27</v>
      </c>
      <c r="Q69" s="170">
        <f>+O69+P69</f>
        <v>48604</v>
      </c>
      <c r="R69" s="39">
        <f t="shared" ref="R69:S71" si="122">+R17+R43</f>
        <v>520280</v>
      </c>
      <c r="S69" s="37">
        <f t="shared" si="122"/>
        <v>516629</v>
      </c>
      <c r="T69" s="167">
        <f t="shared" ref="T69" si="123">SUM(R69:S69)</f>
        <v>1036909</v>
      </c>
      <c r="U69" s="38">
        <f>U17+U43</f>
        <v>698</v>
      </c>
      <c r="V69" s="170">
        <f>+T69+U69</f>
        <v>1037607</v>
      </c>
      <c r="W69" s="40">
        <f t="shared" ref="W69" si="124">IF(Q69=0,0,((V69/Q69)-1)*100)</f>
        <v>2034.8181219652706</v>
      </c>
    </row>
    <row r="70" spans="1:23" x14ac:dyDescent="0.2">
      <c r="A70" s="3" t="str">
        <f t="shared" ref="A70" si="125">IF(ISERROR(F70/G70)," ",IF(F70/G70&gt;0.5,IF(F70/G70&lt;1.5," ","NOT OK"),"NOT OK"))</f>
        <v xml:space="preserve"> </v>
      </c>
      <c r="B70" s="105" t="s">
        <v>25</v>
      </c>
      <c r="C70" s="118">
        <f t="shared" si="118"/>
        <v>1200</v>
      </c>
      <c r="D70" s="120">
        <f t="shared" si="118"/>
        <v>1202</v>
      </c>
      <c r="E70" s="156">
        <f t="shared" si="118"/>
        <v>2402</v>
      </c>
      <c r="F70" s="118">
        <f t="shared" si="118"/>
        <v>1247</v>
      </c>
      <c r="G70" s="120">
        <f t="shared" si="118"/>
        <v>1269</v>
      </c>
      <c r="H70" s="156">
        <f t="shared" si="118"/>
        <v>2516</v>
      </c>
      <c r="I70" s="121">
        <f>IF(E70=0,0,((H70/E70)-1)*100)</f>
        <v>4.7460449625312151</v>
      </c>
      <c r="J70" s="3"/>
      <c r="L70" s="13" t="s">
        <v>25</v>
      </c>
      <c r="M70" s="39">
        <f t="shared" si="120"/>
        <v>111314</v>
      </c>
      <c r="N70" s="37">
        <f t="shared" si="120"/>
        <v>100335</v>
      </c>
      <c r="O70" s="167">
        <f>SUM(M70:N70)</f>
        <v>211649</v>
      </c>
      <c r="P70" s="38">
        <f>P18+P44</f>
        <v>106</v>
      </c>
      <c r="Q70" s="170">
        <f>+O70+P70</f>
        <v>211755</v>
      </c>
      <c r="R70" s="39">
        <f t="shared" si="122"/>
        <v>97390</v>
      </c>
      <c r="S70" s="37">
        <f t="shared" si="122"/>
        <v>93130</v>
      </c>
      <c r="T70" s="167">
        <f>SUM(R70:S70)</f>
        <v>190520</v>
      </c>
      <c r="U70" s="38">
        <f>U18+U44</f>
        <v>212</v>
      </c>
      <c r="V70" s="170">
        <f>+T70+U70</f>
        <v>190732</v>
      </c>
      <c r="W70" s="40">
        <f t="shared" ref="W70" si="126">IF(Q70=0,0,((V70/Q70)-1)*100)</f>
        <v>-9.9279828103232539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18"/>
        <v>2825</v>
      </c>
      <c r="D71" s="120">
        <f t="shared" si="118"/>
        <v>2834</v>
      </c>
      <c r="E71" s="156">
        <f t="shared" si="118"/>
        <v>5659</v>
      </c>
      <c r="F71" s="118">
        <f t="shared" si="118"/>
        <v>1606</v>
      </c>
      <c r="G71" s="120">
        <f t="shared" si="118"/>
        <v>1614</v>
      </c>
      <c r="H71" s="156">
        <f t="shared" si="118"/>
        <v>3220</v>
      </c>
      <c r="I71" s="121">
        <f>IF(E71=0,0,((H71/E71)-1)*100)</f>
        <v>-43.09948754196855</v>
      </c>
      <c r="J71" s="3"/>
      <c r="L71" s="13" t="s">
        <v>26</v>
      </c>
      <c r="M71" s="39">
        <f t="shared" si="120"/>
        <v>284739</v>
      </c>
      <c r="N71" s="37">
        <f t="shared" si="120"/>
        <v>261520</v>
      </c>
      <c r="O71" s="167">
        <f>SUM(M71:N71)</f>
        <v>546259</v>
      </c>
      <c r="P71" s="38">
        <f>P19+P45</f>
        <v>0</v>
      </c>
      <c r="Q71" s="167">
        <f>+O71+P71</f>
        <v>546259</v>
      </c>
      <c r="R71" s="39">
        <f t="shared" si="122"/>
        <v>179268</v>
      </c>
      <c r="S71" s="37">
        <f t="shared" si="122"/>
        <v>167907</v>
      </c>
      <c r="T71" s="167">
        <f>SUM(R71:S71)</f>
        <v>347175</v>
      </c>
      <c r="U71" s="38">
        <f>U19+U45</f>
        <v>361</v>
      </c>
      <c r="V71" s="167">
        <f>+T71+U71</f>
        <v>347536</v>
      </c>
      <c r="W71" s="40">
        <f>IF(Q71=0,0,((V71/Q71)-1)*100)</f>
        <v>-36.378897189794593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4424</v>
      </c>
      <c r="D72" s="133">
        <f t="shared" ref="D72" si="127">+D69+D70+D71</f>
        <v>4437</v>
      </c>
      <c r="E72" s="158">
        <f t="shared" ref="E72" si="128">+E69+E70+E71</f>
        <v>8861</v>
      </c>
      <c r="F72" s="125">
        <f t="shared" ref="F72" si="129">+F69+F70+F71</f>
        <v>8441</v>
      </c>
      <c r="G72" s="133">
        <f t="shared" ref="G72" si="130">+G69+G70+G71</f>
        <v>8501</v>
      </c>
      <c r="H72" s="158">
        <f t="shared" ref="H72" si="131">+H69+H70+H71</f>
        <v>16942</v>
      </c>
      <c r="I72" s="128">
        <f>IF(E72=0,0,((H72/E72)-1)*100)</f>
        <v>91.197381785351553</v>
      </c>
      <c r="J72" s="9"/>
      <c r="K72" s="10"/>
      <c r="L72" s="47" t="s">
        <v>27</v>
      </c>
      <c r="M72" s="49">
        <f>+M69+M70+M71</f>
        <v>421648</v>
      </c>
      <c r="N72" s="470">
        <f t="shared" ref="N72" si="132">+N69+N70+N71</f>
        <v>384837</v>
      </c>
      <c r="O72" s="474">
        <f t="shared" ref="O72" si="133">+O69+O70+O71</f>
        <v>806485</v>
      </c>
      <c r="P72" s="483">
        <f t="shared" ref="P72" si="134">+P69+P70+P71</f>
        <v>133</v>
      </c>
      <c r="Q72" s="169">
        <f t="shared" ref="Q72" si="135">+Q69+Q70+Q71</f>
        <v>806618</v>
      </c>
      <c r="R72" s="49">
        <f t="shared" ref="R72" si="136">+R69+R70+R71</f>
        <v>796938</v>
      </c>
      <c r="S72" s="470">
        <f t="shared" ref="S72" si="137">+S69+S70+S71</f>
        <v>777666</v>
      </c>
      <c r="T72" s="474">
        <f t="shared" ref="T72" si="138">+T69+T70+T71</f>
        <v>1574604</v>
      </c>
      <c r="U72" s="483">
        <f t="shared" ref="U72" si="139">+U69+U70+U71</f>
        <v>1271</v>
      </c>
      <c r="V72" s="169">
        <f t="shared" ref="V72" si="140">+V69+V70+V71</f>
        <v>1575875</v>
      </c>
      <c r="W72" s="50">
        <f>IF(Q72=0,0,((V72/Q72)-1)*100)</f>
        <v>95.368191634701944</v>
      </c>
    </row>
    <row r="73" spans="1:23" ht="13.5" thickTop="1" x14ac:dyDescent="0.2">
      <c r="A73" s="3" t="str">
        <f>IF(ISERROR(F73/G73)," ",IF(F73/G73&gt;0.5,IF(F73/G73&lt;1.5," ","NOT OK"),"NOT OK"))</f>
        <v xml:space="preserve"> </v>
      </c>
      <c r="B73" s="105" t="s">
        <v>28</v>
      </c>
      <c r="C73" s="118">
        <f t="shared" ref="C73:H75" si="141">+C21+C47</f>
        <v>5191</v>
      </c>
      <c r="D73" s="120">
        <f t="shared" si="141"/>
        <v>5201</v>
      </c>
      <c r="E73" s="159">
        <f t="shared" si="141"/>
        <v>10392</v>
      </c>
      <c r="F73" s="118">
        <f t="shared" si="141"/>
        <v>951</v>
      </c>
      <c r="G73" s="120">
        <f t="shared" si="141"/>
        <v>957</v>
      </c>
      <c r="H73" s="159">
        <f t="shared" si="141"/>
        <v>1908</v>
      </c>
      <c r="I73" s="121">
        <f t="shared" ref="I73" si="142">IF(E73=0,0,((H73/E73)-1)*100)</f>
        <v>-81.639722863741341</v>
      </c>
      <c r="J73" s="3"/>
      <c r="L73" s="13" t="s">
        <v>29</v>
      </c>
      <c r="M73" s="39">
        <f t="shared" ref="M73:N75" si="143">+M21+M47</f>
        <v>570346</v>
      </c>
      <c r="N73" s="37">
        <f t="shared" si="143"/>
        <v>567023</v>
      </c>
      <c r="O73" s="167">
        <f>SUM(M73:N73)</f>
        <v>1137369</v>
      </c>
      <c r="P73" s="38">
        <f>P21+P47</f>
        <v>400</v>
      </c>
      <c r="Q73" s="167">
        <f>+O73+P73</f>
        <v>1137769</v>
      </c>
      <c r="R73" s="39">
        <f t="shared" ref="R73:S75" si="144">+R21+R47</f>
        <v>69270</v>
      </c>
      <c r="S73" s="37">
        <f t="shared" si="144"/>
        <v>72047</v>
      </c>
      <c r="T73" s="167">
        <f>SUM(R73:S73)</f>
        <v>141317</v>
      </c>
      <c r="U73" s="38">
        <f>U21+U47</f>
        <v>67</v>
      </c>
      <c r="V73" s="167">
        <f>+T73+U73</f>
        <v>141384</v>
      </c>
      <c r="W73" s="40">
        <f>IF(Q73=0,0,((V73/Q73)-1)*100)</f>
        <v>-87.573576007080518</v>
      </c>
    </row>
    <row r="74" spans="1:23" x14ac:dyDescent="0.2">
      <c r="A74" s="3" t="str">
        <f t="shared" ref="A74" si="145">IF(ISERROR(F74/G74)," ",IF(F74/G74&gt;0.5,IF(F74/G74&lt;1.5," ","NOT OK"),"NOT OK"))</f>
        <v xml:space="preserve"> </v>
      </c>
      <c r="B74" s="105" t="s">
        <v>30</v>
      </c>
      <c r="C74" s="118">
        <f t="shared" si="141"/>
        <v>6114</v>
      </c>
      <c r="D74" s="120">
        <f t="shared" si="141"/>
        <v>6112</v>
      </c>
      <c r="E74" s="150">
        <f t="shared" si="141"/>
        <v>12226</v>
      </c>
      <c r="F74" s="118">
        <f t="shared" si="141"/>
        <v>109</v>
      </c>
      <c r="G74" s="120">
        <f t="shared" si="141"/>
        <v>106</v>
      </c>
      <c r="H74" s="150">
        <f t="shared" si="141"/>
        <v>215</v>
      </c>
      <c r="I74" s="121">
        <f>IF(E74=0,0,((H74/E74)-1)*100)</f>
        <v>-98.241452641910683</v>
      </c>
      <c r="J74" s="3"/>
      <c r="L74" s="13" t="s">
        <v>30</v>
      </c>
      <c r="M74" s="39">
        <f t="shared" si="143"/>
        <v>736228</v>
      </c>
      <c r="N74" s="37">
        <f t="shared" si="143"/>
        <v>704324</v>
      </c>
      <c r="O74" s="167">
        <f>SUM(M74:N74)</f>
        <v>1440552</v>
      </c>
      <c r="P74" s="38">
        <f>P22+P48</f>
        <v>871</v>
      </c>
      <c r="Q74" s="167">
        <f>+O74+P74</f>
        <v>1441423</v>
      </c>
      <c r="R74" s="39">
        <f t="shared" si="144"/>
        <v>936</v>
      </c>
      <c r="S74" s="37">
        <f t="shared" si="144"/>
        <v>1653</v>
      </c>
      <c r="T74" s="167">
        <f t="shared" ref="T74" si="146">SUM(R74:S74)</f>
        <v>2589</v>
      </c>
      <c r="U74" s="38">
        <f>U22+U48</f>
        <v>0</v>
      </c>
      <c r="V74" s="167">
        <f>+T74+U74</f>
        <v>2589</v>
      </c>
      <c r="W74" s="40">
        <f t="shared" ref="W74" si="147">IF(Q74=0,0,((V74/Q74)-1)*100)</f>
        <v>-99.820385827061173</v>
      </c>
    </row>
    <row r="75" spans="1:23" ht="13.5" thickBot="1" x14ac:dyDescent="0.25">
      <c r="A75" s="3" t="str">
        <f t="shared" ref="A75" si="148">IF(ISERROR(F75/G75)," ",IF(F75/G75&gt;0.5,IF(F75/G75&lt;1.5," ","NOT OK"),"NOT OK"))</f>
        <v xml:space="preserve"> </v>
      </c>
      <c r="B75" s="105" t="s">
        <v>31</v>
      </c>
      <c r="C75" s="118">
        <f t="shared" si="141"/>
        <v>6220</v>
      </c>
      <c r="D75" s="134">
        <f t="shared" si="141"/>
        <v>6221</v>
      </c>
      <c r="E75" s="296">
        <f t="shared" si="141"/>
        <v>12441</v>
      </c>
      <c r="F75" s="118">
        <f t="shared" si="141"/>
        <v>1185</v>
      </c>
      <c r="G75" s="134">
        <f t="shared" si="141"/>
        <v>1188</v>
      </c>
      <c r="H75" s="296">
        <f t="shared" si="141"/>
        <v>2373</v>
      </c>
      <c r="I75" s="135">
        <f t="shared" ref="I75" si="149">IF(E75=0,0,((H75/E75)-1)*100)</f>
        <v>-80.925970581142991</v>
      </c>
      <c r="J75" s="3"/>
      <c r="L75" s="13" t="s">
        <v>31</v>
      </c>
      <c r="M75" s="39">
        <f t="shared" si="143"/>
        <v>779650</v>
      </c>
      <c r="N75" s="37">
        <f t="shared" si="143"/>
        <v>774708</v>
      </c>
      <c r="O75" s="167">
        <f t="shared" ref="O75" si="150">SUM(M75:N75)</f>
        <v>1554358</v>
      </c>
      <c r="P75" s="38">
        <f>P23+P49</f>
        <v>315</v>
      </c>
      <c r="Q75" s="170">
        <f>+O75+P75</f>
        <v>1554673</v>
      </c>
      <c r="R75" s="39">
        <f t="shared" si="144"/>
        <v>107011</v>
      </c>
      <c r="S75" s="37">
        <f t="shared" si="144"/>
        <v>101564</v>
      </c>
      <c r="T75" s="167">
        <f t="shared" ref="T75" si="151">SUM(R75:S75)</f>
        <v>208575</v>
      </c>
      <c r="U75" s="38">
        <f>U23+U49</f>
        <v>0</v>
      </c>
      <c r="V75" s="170">
        <f>+T75+U75</f>
        <v>208575</v>
      </c>
      <c r="W75" s="40">
        <f t="shared" ref="W75:W78" si="152">IF(Q75=0,0,((V75/Q75)-1)*100)</f>
        <v>-86.583995476862341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53">+C73+C74+C75</f>
        <v>17525</v>
      </c>
      <c r="D76" s="133">
        <f t="shared" si="153"/>
        <v>17534</v>
      </c>
      <c r="E76" s="158">
        <f t="shared" si="153"/>
        <v>35059</v>
      </c>
      <c r="F76" s="125">
        <f t="shared" si="153"/>
        <v>2245</v>
      </c>
      <c r="G76" s="133">
        <f t="shared" si="153"/>
        <v>2251</v>
      </c>
      <c r="H76" s="158">
        <f t="shared" si="153"/>
        <v>4496</v>
      </c>
      <c r="I76" s="128">
        <f>IF(E76=0,0,((H76/E76)-1)*100)</f>
        <v>-87.175903476995913</v>
      </c>
      <c r="J76" s="9"/>
      <c r="K76" s="10"/>
      <c r="L76" s="47" t="s">
        <v>32</v>
      </c>
      <c r="M76" s="49">
        <f t="shared" ref="M76:V76" si="154">+M73+M74+M75</f>
        <v>2086224</v>
      </c>
      <c r="N76" s="470">
        <f t="shared" si="154"/>
        <v>2046055</v>
      </c>
      <c r="O76" s="474">
        <f t="shared" si="154"/>
        <v>4132279</v>
      </c>
      <c r="P76" s="483">
        <f t="shared" si="154"/>
        <v>1586</v>
      </c>
      <c r="Q76" s="169">
        <f t="shared" si="154"/>
        <v>4133865</v>
      </c>
      <c r="R76" s="49">
        <f t="shared" si="154"/>
        <v>177217</v>
      </c>
      <c r="S76" s="470">
        <f t="shared" si="154"/>
        <v>175264</v>
      </c>
      <c r="T76" s="474">
        <f t="shared" si="154"/>
        <v>352481</v>
      </c>
      <c r="U76" s="483">
        <f t="shared" si="154"/>
        <v>67</v>
      </c>
      <c r="V76" s="169">
        <f t="shared" si="154"/>
        <v>352548</v>
      </c>
      <c r="W76" s="50">
        <f t="shared" si="152"/>
        <v>-91.47170988892961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55">+C68+C72+C76</f>
        <v>56039</v>
      </c>
      <c r="D77" s="127">
        <f t="shared" si="155"/>
        <v>56018</v>
      </c>
      <c r="E77" s="297">
        <f t="shared" si="155"/>
        <v>112057</v>
      </c>
      <c r="F77" s="125">
        <f t="shared" si="155"/>
        <v>22456</v>
      </c>
      <c r="G77" s="127">
        <f t="shared" si="155"/>
        <v>22627</v>
      </c>
      <c r="H77" s="297">
        <f t="shared" si="155"/>
        <v>45083</v>
      </c>
      <c r="I77" s="128">
        <f>IF(E77=0,0,((H77/E77)-1)*100)</f>
        <v>-59.76779674629875</v>
      </c>
      <c r="J77" s="3"/>
      <c r="L77" s="41" t="s">
        <v>33</v>
      </c>
      <c r="M77" s="42">
        <f t="shared" ref="M77:V77" si="156">+M68+M72+M76</f>
        <v>7135024</v>
      </c>
      <c r="N77" s="42">
        <f t="shared" si="156"/>
        <v>7086495</v>
      </c>
      <c r="O77" s="493">
        <f t="shared" si="156"/>
        <v>14221519</v>
      </c>
      <c r="P77" s="42">
        <f t="shared" si="156"/>
        <v>9638</v>
      </c>
      <c r="Q77" s="493">
        <f t="shared" si="156"/>
        <v>14231157</v>
      </c>
      <c r="R77" s="42">
        <f t="shared" si="156"/>
        <v>2340120</v>
      </c>
      <c r="S77" s="42">
        <f t="shared" si="156"/>
        <v>2215048</v>
      </c>
      <c r="T77" s="493">
        <f t="shared" si="156"/>
        <v>4555168</v>
      </c>
      <c r="U77" s="42">
        <f t="shared" si="156"/>
        <v>1596</v>
      </c>
      <c r="V77" s="493">
        <f t="shared" si="156"/>
        <v>4556764</v>
      </c>
      <c r="W77" s="46">
        <f t="shared" si="152"/>
        <v>-67.980368707899146</v>
      </c>
    </row>
    <row r="78" spans="1:23" ht="14.25" thickTop="1" thickBot="1" x14ac:dyDescent="0.25">
      <c r="A78" s="3" t="str">
        <f t="shared" ref="A78" si="157">IF(ISERROR(F78/G78)," ",IF(F78/G78&gt;0.5,IF(F78/G78&lt;1.5," ","NOT OK"),"NOT OK"))</f>
        <v xml:space="preserve"> </v>
      </c>
      <c r="B78" s="124" t="s">
        <v>34</v>
      </c>
      <c r="C78" s="125">
        <f t="shared" ref="C78:H78" si="158">+C64+C68+C72+C76</f>
        <v>96629</v>
      </c>
      <c r="D78" s="127">
        <f t="shared" si="158"/>
        <v>96596</v>
      </c>
      <c r="E78" s="297">
        <f t="shared" si="158"/>
        <v>193225</v>
      </c>
      <c r="F78" s="125">
        <f t="shared" si="158"/>
        <v>45114</v>
      </c>
      <c r="G78" s="127">
        <f t="shared" si="158"/>
        <v>45320</v>
      </c>
      <c r="H78" s="297">
        <f t="shared" si="158"/>
        <v>90434</v>
      </c>
      <c r="I78" s="128">
        <f>IF(E78=0,0,((H78/E78)-1)*100)</f>
        <v>-53.197567602535912</v>
      </c>
      <c r="J78" s="3"/>
      <c r="L78" s="467" t="s">
        <v>34</v>
      </c>
      <c r="M78" s="43">
        <f t="shared" ref="M78:V78" si="159">+M64+M68+M72+M76</f>
        <v>13595503</v>
      </c>
      <c r="N78" s="469">
        <f t="shared" si="159"/>
        <v>13651881</v>
      </c>
      <c r="O78" s="473">
        <f t="shared" si="159"/>
        <v>27247384</v>
      </c>
      <c r="P78" s="482">
        <f t="shared" si="159"/>
        <v>19451</v>
      </c>
      <c r="Q78" s="299">
        <f t="shared" si="159"/>
        <v>27266835</v>
      </c>
      <c r="R78" s="43">
        <f t="shared" si="159"/>
        <v>5062594</v>
      </c>
      <c r="S78" s="469">
        <f t="shared" si="159"/>
        <v>5029216</v>
      </c>
      <c r="T78" s="473">
        <f t="shared" si="159"/>
        <v>10091810</v>
      </c>
      <c r="U78" s="482">
        <f t="shared" si="159"/>
        <v>2675</v>
      </c>
      <c r="V78" s="299">
        <f t="shared" si="159"/>
        <v>10094485</v>
      </c>
      <c r="W78" s="46">
        <f t="shared" si="152"/>
        <v>-62.978889922501089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14.2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14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311"/>
      <c r="R84" s="60"/>
      <c r="S84" s="54"/>
      <c r="T84" s="61"/>
      <c r="U84" s="62"/>
      <c r="V84" s="311"/>
      <c r="W84" s="312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504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504" t="s">
        <v>11</v>
      </c>
      <c r="W85" s="313"/>
    </row>
    <row r="86" spans="12:23" ht="4.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3" x14ac:dyDescent="0.2">
      <c r="L87" s="59" t="s">
        <v>16</v>
      </c>
      <c r="M87" s="75">
        <f>+Lcc_BKK!M87+Lcc_DMK!M87</f>
        <v>2616</v>
      </c>
      <c r="N87" s="76">
        <f>+Lcc_BKK!N87+Lcc_DMK!N87</f>
        <v>3942</v>
      </c>
      <c r="O87" s="182">
        <f>SUM(M87:N87)</f>
        <v>6558</v>
      </c>
      <c r="P87" s="77">
        <f>Lcc_BKK!P87+Lcc_DMK!P87</f>
        <v>0</v>
      </c>
      <c r="Q87" s="180">
        <f>O87+P87</f>
        <v>6558</v>
      </c>
      <c r="R87" s="75">
        <f>+Lcc_BKK!R87+Lcc_DMK!R87</f>
        <v>18</v>
      </c>
      <c r="S87" s="76">
        <f>+Lcc_BKK!S87+Lcc_DMK!S87</f>
        <v>53</v>
      </c>
      <c r="T87" s="182">
        <f>SUM(R87:S87)</f>
        <v>71</v>
      </c>
      <c r="U87" s="77">
        <f>Lcc_BKK!U87+Lcc_DMK!U87</f>
        <v>0</v>
      </c>
      <c r="V87" s="180">
        <f>T87+U87</f>
        <v>71</v>
      </c>
      <c r="W87" s="78">
        <f>IF(Q87=0,0,((V87/Q87)-1)*100)</f>
        <v>-98.917352851479109</v>
      </c>
    </row>
    <row r="88" spans="12:23" x14ac:dyDescent="0.2">
      <c r="L88" s="59" t="s">
        <v>17</v>
      </c>
      <c r="M88" s="75">
        <f>+Lcc_BKK!M88+Lcc_DMK!M88</f>
        <v>2685</v>
      </c>
      <c r="N88" s="76">
        <f>+Lcc_BKK!N88+Lcc_DMK!N88</f>
        <v>3781</v>
      </c>
      <c r="O88" s="182">
        <f t="shared" ref="O88:O89" si="160">SUM(M88:N88)</f>
        <v>6466</v>
      </c>
      <c r="P88" s="77">
        <f>Lcc_BKK!P88+Lcc_DMK!P88</f>
        <v>0</v>
      </c>
      <c r="Q88" s="180">
        <f>O88+P88</f>
        <v>6466</v>
      </c>
      <c r="R88" s="75">
        <f>+Lcc_BKK!R88+Lcc_DMK!R88</f>
        <v>40</v>
      </c>
      <c r="S88" s="76">
        <f>+Lcc_BKK!S88+Lcc_DMK!S88</f>
        <v>84</v>
      </c>
      <c r="T88" s="182">
        <f t="shared" ref="T88:T89" si="161">SUM(R88:S88)</f>
        <v>124</v>
      </c>
      <c r="U88" s="77">
        <f>Lcc_BKK!U88+Lcc_DMK!U88</f>
        <v>0</v>
      </c>
      <c r="V88" s="180">
        <f>T88+U88</f>
        <v>124</v>
      </c>
      <c r="W88" s="78">
        <f>IF(Q88=0,0,((V88/Q88)-1)*100)</f>
        <v>-98.082276523352917</v>
      </c>
    </row>
    <row r="89" spans="12:23" ht="13.5" thickBot="1" x14ac:dyDescent="0.25">
      <c r="L89" s="64" t="s">
        <v>18</v>
      </c>
      <c r="M89" s="75">
        <f>+Lcc_BKK!M89+Lcc_DMK!M89</f>
        <v>2235</v>
      </c>
      <c r="N89" s="76">
        <f>+Lcc_BKK!N89+Lcc_DMK!N89</f>
        <v>3739</v>
      </c>
      <c r="O89" s="182">
        <f t="shared" si="160"/>
        <v>5974</v>
      </c>
      <c r="P89" s="77">
        <f>Lcc_BKK!P89+Lcc_DMK!P89</f>
        <v>0</v>
      </c>
      <c r="Q89" s="180">
        <f>O89+P89</f>
        <v>5974</v>
      </c>
      <c r="R89" s="75">
        <f>+Lcc_BKK!R89+Lcc_DMK!R89</f>
        <v>128</v>
      </c>
      <c r="S89" s="76">
        <f>+Lcc_BKK!S89+Lcc_DMK!S89</f>
        <v>255</v>
      </c>
      <c r="T89" s="182">
        <f t="shared" si="161"/>
        <v>383</v>
      </c>
      <c r="U89" s="77">
        <f>Lcc_BKK!U89+Lcc_DMK!U89</f>
        <v>0</v>
      </c>
      <c r="V89" s="180">
        <f>T89+U89</f>
        <v>383</v>
      </c>
      <c r="W89" s="78">
        <f>IF(Q89=0,0,((V89/Q89)-1)*100)</f>
        <v>-93.588885169065946</v>
      </c>
    </row>
    <row r="90" spans="12:23" ht="14.25" thickTop="1" thickBot="1" x14ac:dyDescent="0.25">
      <c r="L90" s="79" t="s">
        <v>19</v>
      </c>
      <c r="M90" s="80">
        <f t="shared" ref="M90:Q90" si="162">+M87+M88+M89</f>
        <v>7536</v>
      </c>
      <c r="N90" s="81">
        <f t="shared" si="162"/>
        <v>11462</v>
      </c>
      <c r="O90" s="173">
        <f t="shared" si="162"/>
        <v>18998</v>
      </c>
      <c r="P90" s="80">
        <f t="shared" si="162"/>
        <v>0</v>
      </c>
      <c r="Q90" s="173">
        <f t="shared" si="162"/>
        <v>18998</v>
      </c>
      <c r="R90" s="80">
        <f t="shared" ref="R90:V90" si="163">+R87+R88+R89</f>
        <v>186</v>
      </c>
      <c r="S90" s="81">
        <f t="shared" si="163"/>
        <v>392</v>
      </c>
      <c r="T90" s="173">
        <f t="shared" si="163"/>
        <v>578</v>
      </c>
      <c r="U90" s="80">
        <f t="shared" si="163"/>
        <v>0</v>
      </c>
      <c r="V90" s="173">
        <f t="shared" si="163"/>
        <v>578</v>
      </c>
      <c r="W90" s="82">
        <f t="shared" ref="W90" si="164">IF(Q90=0,0,((V90/Q90)-1)*100)</f>
        <v>-96.957574481524361</v>
      </c>
    </row>
    <row r="91" spans="12:23" ht="13.5" thickTop="1" x14ac:dyDescent="0.2">
      <c r="L91" s="59" t="s">
        <v>20</v>
      </c>
      <c r="M91" s="75">
        <f>+Lcc_BKK!M91+Lcc_DMK!M91</f>
        <v>1955</v>
      </c>
      <c r="N91" s="76">
        <f>+Lcc_BKK!N91+Lcc_DMK!N91</f>
        <v>2857</v>
      </c>
      <c r="O91" s="180">
        <f>M91+N91</f>
        <v>4812</v>
      </c>
      <c r="P91" s="77">
        <f>Lcc_BKK!P91+Lcc_DMK!P91</f>
        <v>0</v>
      </c>
      <c r="Q91" s="180">
        <f>O91+P91</f>
        <v>4812</v>
      </c>
      <c r="R91" s="75">
        <f>+Lcc_BKK!R91+Lcc_DMK!R91</f>
        <v>202</v>
      </c>
      <c r="S91" s="76">
        <f>+Lcc_BKK!S91+Lcc_DMK!S91</f>
        <v>334</v>
      </c>
      <c r="T91" s="180">
        <f>R91+S91</f>
        <v>536</v>
      </c>
      <c r="U91" s="77">
        <f>Lcc_BKK!U91+Lcc_DMK!U91</f>
        <v>0</v>
      </c>
      <c r="V91" s="180">
        <f>T91+U91</f>
        <v>536</v>
      </c>
      <c r="W91" s="78">
        <f t="shared" ref="W91" si="165">IF(Q91=0,0,((V91/Q91)-1)*100)</f>
        <v>-88.861180382377398</v>
      </c>
    </row>
    <row r="92" spans="12:23" x14ac:dyDescent="0.2">
      <c r="L92" s="59" t="s">
        <v>21</v>
      </c>
      <c r="M92" s="75">
        <f>+Lcc_BKK!M92+Lcc_DMK!M92</f>
        <v>1717</v>
      </c>
      <c r="N92" s="76">
        <f>+Lcc_BKK!N92+Lcc_DMK!N92</f>
        <v>3036</v>
      </c>
      <c r="O92" s="180">
        <f>M92+N92</f>
        <v>4753</v>
      </c>
      <c r="P92" s="77">
        <f>Lcc_BKK!P92+Lcc_DMK!P92</f>
        <v>0</v>
      </c>
      <c r="Q92" s="180">
        <f>O92+P92</f>
        <v>4753</v>
      </c>
      <c r="R92" s="75">
        <f>+Lcc_BKK!R92+Lcc_DMK!R92</f>
        <v>339</v>
      </c>
      <c r="S92" s="76">
        <f>+Lcc_BKK!S92+Lcc_DMK!S92</f>
        <v>500</v>
      </c>
      <c r="T92" s="180">
        <f>R92+S92</f>
        <v>839</v>
      </c>
      <c r="U92" s="77">
        <f>Lcc_BKK!U92+Lcc_DMK!U92</f>
        <v>0</v>
      </c>
      <c r="V92" s="180">
        <f>T92+U92</f>
        <v>839</v>
      </c>
      <c r="W92" s="78">
        <f>IF(Q92=0,0,((V92/Q92)-1)*100)</f>
        <v>-82.347990742688822</v>
      </c>
    </row>
    <row r="93" spans="12:23" ht="13.5" thickBot="1" x14ac:dyDescent="0.25">
      <c r="L93" s="59" t="s">
        <v>22</v>
      </c>
      <c r="M93" s="75">
        <f>+Lcc_BKK!M93+Lcc_DMK!M93</f>
        <v>1749</v>
      </c>
      <c r="N93" s="76">
        <f>+Lcc_BKK!N93+Lcc_DMK!N93</f>
        <v>2839</v>
      </c>
      <c r="O93" s="180">
        <f t="shared" ref="O93:O94" si="166">M93+N93</f>
        <v>4588</v>
      </c>
      <c r="P93" s="77">
        <f>Lcc_BKK!P93+Lcc_DMK!P93</f>
        <v>0</v>
      </c>
      <c r="Q93" s="180">
        <f>O93+P93</f>
        <v>4588</v>
      </c>
      <c r="R93" s="75">
        <f>+Lcc_BKK!R93+Lcc_DMK!R93</f>
        <v>402</v>
      </c>
      <c r="S93" s="76">
        <f>+Lcc_BKK!S93+Lcc_DMK!S93</f>
        <v>505</v>
      </c>
      <c r="T93" s="180">
        <f t="shared" ref="T93:T94" si="167">R93+S93</f>
        <v>907</v>
      </c>
      <c r="U93" s="77">
        <f>Lcc_BKK!U93+Lcc_DMK!U93</f>
        <v>0</v>
      </c>
      <c r="V93" s="180">
        <f>T93+U93</f>
        <v>907</v>
      </c>
      <c r="W93" s="78">
        <f>IF(Q93=0,0,((V93/Q93)-1)*100)</f>
        <v>-80.231037489102007</v>
      </c>
    </row>
    <row r="94" spans="12:23" ht="14.25" thickTop="1" thickBot="1" x14ac:dyDescent="0.25">
      <c r="L94" s="79" t="s">
        <v>23</v>
      </c>
      <c r="M94" s="80">
        <f>+M91+M92+M93</f>
        <v>5421</v>
      </c>
      <c r="N94" s="81">
        <f>+N91+N92+N93</f>
        <v>8732</v>
      </c>
      <c r="O94" s="173">
        <f t="shared" si="166"/>
        <v>14153</v>
      </c>
      <c r="P94" s="80">
        <f>+P91+P92+P93</f>
        <v>0</v>
      </c>
      <c r="Q94" s="173">
        <f>+Q91+Q92+Q93</f>
        <v>14153</v>
      </c>
      <c r="R94" s="80">
        <f>+R91+R92+R93</f>
        <v>943</v>
      </c>
      <c r="S94" s="81">
        <f>+S91+S92+S93</f>
        <v>1339</v>
      </c>
      <c r="T94" s="173">
        <f t="shared" si="167"/>
        <v>2282</v>
      </c>
      <c r="U94" s="80">
        <f>+U91+U92+U93</f>
        <v>0</v>
      </c>
      <c r="V94" s="173">
        <f>+V91+V92+V93</f>
        <v>2282</v>
      </c>
      <c r="W94" s="82">
        <f t="shared" ref="W94" si="168">IF(Q94=0,0,((V94/Q94)-1)*100)</f>
        <v>-83.876209990814658</v>
      </c>
    </row>
    <row r="95" spans="12:23" ht="13.5" thickTop="1" x14ac:dyDescent="0.2">
      <c r="L95" s="59" t="s">
        <v>24</v>
      </c>
      <c r="M95" s="75">
        <f>+Lcc_BKK!M95+Lcc_DMK!M95</f>
        <v>509</v>
      </c>
      <c r="N95" s="76">
        <f>+Lcc_BKK!N95+Lcc_DMK!N95</f>
        <v>1076</v>
      </c>
      <c r="O95" s="180">
        <f>SUM(M95:N95)</f>
        <v>1585</v>
      </c>
      <c r="P95" s="77">
        <f>Lcc_BKK!P95+Lcc_DMK!P95</f>
        <v>0</v>
      </c>
      <c r="Q95" s="180">
        <f>O95+P95</f>
        <v>1585</v>
      </c>
      <c r="R95" s="75">
        <f>+Lcc_BKK!R95+Lcc_DMK!R95</f>
        <v>360</v>
      </c>
      <c r="S95" s="76">
        <f>+Lcc_BKK!S95+Lcc_DMK!S95</f>
        <v>1085</v>
      </c>
      <c r="T95" s="180">
        <f>SUM(R95:S95)</f>
        <v>1445</v>
      </c>
      <c r="U95" s="77">
        <f>Lcc_BKK!U95+Lcc_DMK!U95</f>
        <v>0</v>
      </c>
      <c r="V95" s="180">
        <f>T95+U95</f>
        <v>1445</v>
      </c>
      <c r="W95" s="78">
        <f>IF(Q95=0,0,((V95/Q95)-1)*100)</f>
        <v>-8.8328075709779181</v>
      </c>
    </row>
    <row r="96" spans="12:23" x14ac:dyDescent="0.2">
      <c r="L96" s="59" t="s">
        <v>25</v>
      </c>
      <c r="M96" s="75">
        <f>+Lcc_BKK!M96+Lcc_DMK!M96</f>
        <v>304</v>
      </c>
      <c r="N96" s="76">
        <f>+Lcc_BKK!N96+Lcc_DMK!N96</f>
        <v>438</v>
      </c>
      <c r="O96" s="180">
        <f>SUM(M96:N96)</f>
        <v>742</v>
      </c>
      <c r="P96" s="77">
        <f>Lcc_BKK!P96+Lcc_DMK!P96</f>
        <v>0</v>
      </c>
      <c r="Q96" s="180">
        <f>O96+P96</f>
        <v>742</v>
      </c>
      <c r="R96" s="75">
        <f>+Lcc_BKK!R96+Lcc_DMK!R96</f>
        <v>363</v>
      </c>
      <c r="S96" s="76">
        <f>+Lcc_BKK!S96+Lcc_DMK!S96</f>
        <v>1239</v>
      </c>
      <c r="T96" s="180">
        <f>SUM(R96:S96)</f>
        <v>1602</v>
      </c>
      <c r="U96" s="77">
        <v>0</v>
      </c>
      <c r="V96" s="180">
        <f>T96+U96</f>
        <v>1602</v>
      </c>
      <c r="W96" s="78">
        <f t="shared" ref="W96" si="169">IF(Q96=0,0,((V96/Q96)-1)*100)</f>
        <v>115.90296495956873</v>
      </c>
    </row>
    <row r="97" spans="1:23" ht="13.5" thickBot="1" x14ac:dyDescent="0.25">
      <c r="L97" s="59" t="s">
        <v>26</v>
      </c>
      <c r="M97" s="75">
        <f>+Lcc_BKK!M97+Lcc_DMK!M97</f>
        <v>128</v>
      </c>
      <c r="N97" s="76">
        <f>+Lcc_BKK!N97+Lcc_DMK!N97</f>
        <v>206</v>
      </c>
      <c r="O97" s="182">
        <f>SUM(M97:N97)</f>
        <v>334</v>
      </c>
      <c r="P97" s="83">
        <f>Lcc_BKK!P97+Lcc_DMK!P97</f>
        <v>0</v>
      </c>
      <c r="Q97" s="182">
        <f>O97+P97</f>
        <v>334</v>
      </c>
      <c r="R97" s="75">
        <f>+Lcc_BKK!R97+Lcc_DMK!R97</f>
        <v>266</v>
      </c>
      <c r="S97" s="76">
        <f>+Lcc_BKK!S97+Lcc_DMK!S97</f>
        <v>846</v>
      </c>
      <c r="T97" s="182">
        <f>SUM(R97:S97)</f>
        <v>1112</v>
      </c>
      <c r="U97" s="83">
        <f>Lcc_BKK!U97+Lcc_DMK!U97</f>
        <v>0</v>
      </c>
      <c r="V97" s="182">
        <f>T97+U97</f>
        <v>1112</v>
      </c>
      <c r="W97" s="78">
        <f>IF(Q97=0,0,((V97/Q97)-1)*100)</f>
        <v>232.93413173652695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941</v>
      </c>
      <c r="N98" s="85">
        <f t="shared" ref="N98:V98" si="170">+N95+N96+N97</f>
        <v>1720</v>
      </c>
      <c r="O98" s="183">
        <f t="shared" si="170"/>
        <v>2661</v>
      </c>
      <c r="P98" s="86">
        <f t="shared" si="170"/>
        <v>0</v>
      </c>
      <c r="Q98" s="183">
        <f t="shared" si="170"/>
        <v>2661</v>
      </c>
      <c r="R98" s="85">
        <f t="shared" si="170"/>
        <v>989</v>
      </c>
      <c r="S98" s="85">
        <f t="shared" si="170"/>
        <v>3170</v>
      </c>
      <c r="T98" s="183">
        <f t="shared" si="170"/>
        <v>4159</v>
      </c>
      <c r="U98" s="86">
        <f t="shared" si="170"/>
        <v>0</v>
      </c>
      <c r="V98" s="183">
        <f t="shared" si="170"/>
        <v>4159</v>
      </c>
      <c r="W98" s="87">
        <f>IF(Q98=0,0,((V98/Q98)-1)*100)</f>
        <v>56.294626080420883</v>
      </c>
    </row>
    <row r="99" spans="1:23" ht="13.5" thickTop="1" x14ac:dyDescent="0.2">
      <c r="L99" s="59" t="s">
        <v>29</v>
      </c>
      <c r="M99" s="75">
        <f>+Lcc_BKK!M99+Lcc_DMK!M99</f>
        <v>99</v>
      </c>
      <c r="N99" s="76">
        <f>+Lcc_BKK!N99+Lcc_DMK!N99</f>
        <v>190</v>
      </c>
      <c r="O99" s="182">
        <f>SUM(M99:N99)</f>
        <v>289</v>
      </c>
      <c r="P99" s="88">
        <f>Lcc_BKK!P99+Lcc_DMK!P99</f>
        <v>0</v>
      </c>
      <c r="Q99" s="182">
        <f>O99+P99</f>
        <v>289</v>
      </c>
      <c r="R99" s="75">
        <f>+Lcc_BKK!R99+Lcc_DMK!R99</f>
        <v>251</v>
      </c>
      <c r="S99" s="76">
        <f>+Lcc_BKK!S99+Lcc_DMK!S99</f>
        <v>958</v>
      </c>
      <c r="T99" s="182">
        <f>SUM(R99:S99)</f>
        <v>1209</v>
      </c>
      <c r="U99" s="88">
        <f>Lcc_BKK!U99+Lcc_DMK!U99</f>
        <v>0</v>
      </c>
      <c r="V99" s="182">
        <f>T99+U99</f>
        <v>1209</v>
      </c>
      <c r="W99" s="78">
        <f>IF(Q99=0,0,((V99/Q99)-1)*100)</f>
        <v>318.33910034602076</v>
      </c>
    </row>
    <row r="100" spans="1:23" x14ac:dyDescent="0.2">
      <c r="L100" s="59" t="s">
        <v>30</v>
      </c>
      <c r="M100" s="75">
        <f>+Lcc_BKK!M100+Lcc_DMK!M100</f>
        <v>21</v>
      </c>
      <c r="N100" s="76">
        <f>+Lcc_BKK!N100+Lcc_DMK!N100</f>
        <v>63</v>
      </c>
      <c r="O100" s="182">
        <f>SUM(M100:N100)</f>
        <v>84</v>
      </c>
      <c r="P100" s="77">
        <f>Lcc_BKK!P100+Lcc_DMK!P100</f>
        <v>0</v>
      </c>
      <c r="Q100" s="182">
        <f>O100+P100</f>
        <v>84</v>
      </c>
      <c r="R100" s="75">
        <f>+Lcc_BKK!R100+Lcc_DMK!R100</f>
        <v>282</v>
      </c>
      <c r="S100" s="76">
        <f>+Lcc_BKK!S100+Lcc_DMK!S100</f>
        <v>802</v>
      </c>
      <c r="T100" s="182">
        <f>SUM(R100:S100)</f>
        <v>1084</v>
      </c>
      <c r="U100" s="77">
        <f>Lcc_BKK!U100+Lcc_DMK!U100</f>
        <v>0</v>
      </c>
      <c r="V100" s="182">
        <f>T100+U100</f>
        <v>1084</v>
      </c>
      <c r="W100" s="78">
        <f t="shared" ref="W100" si="171">IF(Q100=0,0,((V100/Q100)-1)*100)</f>
        <v>1190.4761904761906</v>
      </c>
    </row>
    <row r="101" spans="1:23" ht="13.5" thickBot="1" x14ac:dyDescent="0.25">
      <c r="L101" s="59" t="s">
        <v>31</v>
      </c>
      <c r="M101" s="75">
        <f>+Lcc_BKK!M101+Lcc_DMK!M101</f>
        <v>35</v>
      </c>
      <c r="N101" s="76">
        <f>+Lcc_BKK!N101+Lcc_DMK!N101</f>
        <v>58</v>
      </c>
      <c r="O101" s="182">
        <f>SUM(M101:N101)</f>
        <v>93</v>
      </c>
      <c r="P101" s="77">
        <f>Lcc_BKK!P101+Lcc_DMK!P101</f>
        <v>0</v>
      </c>
      <c r="Q101" s="182">
        <f>O101+P101</f>
        <v>93</v>
      </c>
      <c r="R101" s="75">
        <f>+Lcc_BKK!R101+Lcc_DMK!R101</f>
        <v>329</v>
      </c>
      <c r="S101" s="76">
        <f>+Lcc_BKK!S101+Lcc_DMK!S101</f>
        <v>351</v>
      </c>
      <c r="T101" s="182">
        <f>SUM(R101:S101)</f>
        <v>680</v>
      </c>
      <c r="U101" s="77">
        <f>Lcc_BKK!U101+Lcc_DMK!U101</f>
        <v>0</v>
      </c>
      <c r="V101" s="182">
        <f>T101+U101</f>
        <v>680</v>
      </c>
      <c r="W101" s="78">
        <f>IF(Q101=0,0,((V101/Q101)-1)*100)</f>
        <v>631.18279569892468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72">+M99+M100+M101</f>
        <v>155</v>
      </c>
      <c r="N102" s="85">
        <f t="shared" si="172"/>
        <v>311</v>
      </c>
      <c r="O102" s="183">
        <f t="shared" si="172"/>
        <v>466</v>
      </c>
      <c r="P102" s="86">
        <f t="shared" si="172"/>
        <v>0</v>
      </c>
      <c r="Q102" s="183">
        <f t="shared" si="172"/>
        <v>466</v>
      </c>
      <c r="R102" s="85">
        <f t="shared" si="172"/>
        <v>862</v>
      </c>
      <c r="S102" s="85">
        <f t="shared" si="172"/>
        <v>2111</v>
      </c>
      <c r="T102" s="183">
        <f t="shared" si="172"/>
        <v>2973</v>
      </c>
      <c r="U102" s="86">
        <f t="shared" si="172"/>
        <v>0</v>
      </c>
      <c r="V102" s="183">
        <f t="shared" si="172"/>
        <v>2973</v>
      </c>
      <c r="W102" s="87">
        <f>IF(Q102=0,0,((V102/Q102)-1)*100)</f>
        <v>537.98283261802578</v>
      </c>
    </row>
    <row r="103" spans="1:23" ht="14.25" thickTop="1" thickBot="1" x14ac:dyDescent="0.25">
      <c r="L103" s="79" t="s">
        <v>33</v>
      </c>
      <c r="M103" s="80">
        <f t="shared" ref="M103:V103" si="173">+M94+M98+M102</f>
        <v>6517</v>
      </c>
      <c r="N103" s="81">
        <f t="shared" si="173"/>
        <v>10763</v>
      </c>
      <c r="O103" s="173">
        <f t="shared" si="173"/>
        <v>17280</v>
      </c>
      <c r="P103" s="80">
        <f t="shared" si="173"/>
        <v>0</v>
      </c>
      <c r="Q103" s="173">
        <f t="shared" si="173"/>
        <v>17280</v>
      </c>
      <c r="R103" s="80">
        <f t="shared" si="173"/>
        <v>2794</v>
      </c>
      <c r="S103" s="81">
        <f t="shared" si="173"/>
        <v>6620</v>
      </c>
      <c r="T103" s="173">
        <f t="shared" si="173"/>
        <v>9414</v>
      </c>
      <c r="U103" s="80">
        <f t="shared" si="173"/>
        <v>0</v>
      </c>
      <c r="V103" s="173">
        <f t="shared" si="173"/>
        <v>9414</v>
      </c>
      <c r="W103" s="82">
        <f t="shared" ref="W103" si="174">IF(Q103=0,0,((V103/Q103)-1)*100)</f>
        <v>-45.520833333333336</v>
      </c>
    </row>
    <row r="104" spans="1:23" ht="14.25" thickTop="1" thickBot="1" x14ac:dyDescent="0.25">
      <c r="L104" s="79" t="s">
        <v>34</v>
      </c>
      <c r="M104" s="80">
        <f t="shared" ref="M104:V104" si="175">+M90+M94+M98+M102</f>
        <v>14053</v>
      </c>
      <c r="N104" s="81">
        <f t="shared" si="175"/>
        <v>22225</v>
      </c>
      <c r="O104" s="173">
        <f t="shared" si="175"/>
        <v>36278</v>
      </c>
      <c r="P104" s="80">
        <f t="shared" si="175"/>
        <v>0</v>
      </c>
      <c r="Q104" s="173">
        <f t="shared" si="175"/>
        <v>36278</v>
      </c>
      <c r="R104" s="80">
        <f t="shared" si="175"/>
        <v>2980</v>
      </c>
      <c r="S104" s="81">
        <f t="shared" si="175"/>
        <v>7012</v>
      </c>
      <c r="T104" s="173">
        <f t="shared" si="175"/>
        <v>9992</v>
      </c>
      <c r="U104" s="80">
        <f t="shared" si="175"/>
        <v>0</v>
      </c>
      <c r="V104" s="173">
        <f t="shared" si="175"/>
        <v>9992</v>
      </c>
      <c r="W104" s="82">
        <f>IF(Q104=0,0,((V104/Q104)-1)*100)</f>
        <v>-72.457136556590768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14.2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14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62"/>
      <c r="Q110" s="311"/>
      <c r="R110" s="60"/>
      <c r="S110" s="54"/>
      <c r="T110" s="61"/>
      <c r="U110" s="62"/>
      <c r="V110" s="311"/>
      <c r="W110" s="312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504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504" t="s">
        <v>11</v>
      </c>
      <c r="W111" s="313"/>
    </row>
    <row r="112" spans="1:23" ht="4.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75">
        <f>+Lcc_BKK!M113+Lcc_DMK!M113</f>
        <v>165</v>
      </c>
      <c r="N113" s="76">
        <f>+Lcc_BKK!N113+Lcc_DMK!N113</f>
        <v>247</v>
      </c>
      <c r="O113" s="182">
        <f>SUM(M113:N113)</f>
        <v>412</v>
      </c>
      <c r="P113" s="77">
        <f>+Lcc_BKK!P113+Lcc_DMK!P113</f>
        <v>0</v>
      </c>
      <c r="Q113" s="180">
        <f>O113+P113</f>
        <v>412</v>
      </c>
      <c r="R113" s="75">
        <f>+Lcc_BKK!R113+Lcc_DMK!R113</f>
        <v>113</v>
      </c>
      <c r="S113" s="76">
        <f>+Lcc_BKK!S113+Lcc_DMK!S113</f>
        <v>254</v>
      </c>
      <c r="T113" s="182">
        <f>SUM(R113:S113)</f>
        <v>367</v>
      </c>
      <c r="U113" s="77">
        <f>+Lcc_BKK!U113+Lcc_DMK!U113</f>
        <v>0</v>
      </c>
      <c r="V113" s="180">
        <f>T113+U113</f>
        <v>367</v>
      </c>
      <c r="W113" s="78">
        <f>IF(Q113=0,0,((V113/Q113)-1)*100)</f>
        <v>-10.922330097087373</v>
      </c>
    </row>
    <row r="114" spans="1:23" x14ac:dyDescent="0.2">
      <c r="L114" s="59" t="s">
        <v>17</v>
      </c>
      <c r="M114" s="75">
        <f>+Lcc_BKK!M114+Lcc_DMK!M114</f>
        <v>170</v>
      </c>
      <c r="N114" s="76">
        <f>+Lcc_BKK!N114+Lcc_DMK!N114</f>
        <v>260</v>
      </c>
      <c r="O114" s="182">
        <f t="shared" ref="O114:O115" si="176">SUM(M114:N114)</f>
        <v>430</v>
      </c>
      <c r="P114" s="77">
        <f>+Lcc_BKK!P114+Lcc_DMK!P114</f>
        <v>0</v>
      </c>
      <c r="Q114" s="180">
        <f>O114+P114</f>
        <v>430</v>
      </c>
      <c r="R114" s="75">
        <f>+Lcc_BKK!R114+Lcc_DMK!R114</f>
        <v>158</v>
      </c>
      <c r="S114" s="76">
        <f>+Lcc_BKK!S114+Lcc_DMK!S114</f>
        <v>324</v>
      </c>
      <c r="T114" s="182">
        <f t="shared" ref="T114:T115" si="177">SUM(R114:S114)</f>
        <v>482</v>
      </c>
      <c r="U114" s="77">
        <f>+Lcc_BKK!U114+Lcc_DMK!U114</f>
        <v>0</v>
      </c>
      <c r="V114" s="180">
        <f>T114+U114</f>
        <v>482</v>
      </c>
      <c r="W114" s="78">
        <f>IF(Q114=0,0,((V114/Q114)-1)*100)</f>
        <v>12.093023255813961</v>
      </c>
    </row>
    <row r="115" spans="1:23" ht="13.5" thickBot="1" x14ac:dyDescent="0.25">
      <c r="L115" s="64" t="s">
        <v>18</v>
      </c>
      <c r="M115" s="75">
        <f>+Lcc_BKK!M115+Lcc_DMK!M115</f>
        <v>158</v>
      </c>
      <c r="N115" s="76">
        <f>+Lcc_BKK!N115+Lcc_DMK!N115</f>
        <v>309</v>
      </c>
      <c r="O115" s="182">
        <f t="shared" si="176"/>
        <v>467</v>
      </c>
      <c r="P115" s="77">
        <f>+Lcc_BKK!P115+Lcc_DMK!P115</f>
        <v>0</v>
      </c>
      <c r="Q115" s="180">
        <f>O115+P115</f>
        <v>467</v>
      </c>
      <c r="R115" s="75">
        <f>+Lcc_BKK!R115+Lcc_DMK!R115</f>
        <v>178</v>
      </c>
      <c r="S115" s="76">
        <f>+Lcc_BKK!S115+Lcc_DMK!S115</f>
        <v>431</v>
      </c>
      <c r="T115" s="182">
        <f t="shared" si="177"/>
        <v>609</v>
      </c>
      <c r="U115" s="77">
        <f>+Lcc_BKK!U115+Lcc_DMK!U115</f>
        <v>0</v>
      </c>
      <c r="V115" s="180">
        <f>T115+U115</f>
        <v>609</v>
      </c>
      <c r="W115" s="78">
        <f>IF(Q115=0,0,((V115/Q115)-1)*100)</f>
        <v>30.40685224839401</v>
      </c>
    </row>
    <row r="116" spans="1:23" ht="14.25" thickTop="1" thickBot="1" x14ac:dyDescent="0.25">
      <c r="L116" s="79" t="s">
        <v>53</v>
      </c>
      <c r="M116" s="80">
        <f t="shared" ref="M116:Q116" si="178">+M113+M114+M115</f>
        <v>493</v>
      </c>
      <c r="N116" s="81">
        <f t="shared" si="178"/>
        <v>816</v>
      </c>
      <c r="O116" s="173">
        <f t="shared" si="178"/>
        <v>1309</v>
      </c>
      <c r="P116" s="80">
        <f t="shared" si="178"/>
        <v>0</v>
      </c>
      <c r="Q116" s="173">
        <f t="shared" si="178"/>
        <v>1309</v>
      </c>
      <c r="R116" s="80">
        <f t="shared" ref="R116:V116" si="179">+R113+R114+R115</f>
        <v>449</v>
      </c>
      <c r="S116" s="81">
        <f t="shared" si="179"/>
        <v>1009</v>
      </c>
      <c r="T116" s="173">
        <f t="shared" si="179"/>
        <v>1458</v>
      </c>
      <c r="U116" s="80">
        <f t="shared" si="179"/>
        <v>0</v>
      </c>
      <c r="V116" s="173">
        <f t="shared" si="179"/>
        <v>1458</v>
      </c>
      <c r="W116" s="82">
        <f t="shared" ref="W116" si="180">IF(Q116=0,0,((V116/Q116)-1)*100)</f>
        <v>11.382734912146674</v>
      </c>
    </row>
    <row r="117" spans="1:23" ht="13.5" thickTop="1" x14ac:dyDescent="0.2">
      <c r="L117" s="59" t="s">
        <v>20</v>
      </c>
      <c r="M117" s="75">
        <f>+Lcc_BKK!M117+Lcc_DMK!M117</f>
        <v>153</v>
      </c>
      <c r="N117" s="76">
        <f>+Lcc_BKK!N117+Lcc_DMK!N117</f>
        <v>291</v>
      </c>
      <c r="O117" s="180">
        <f>M117+N117</f>
        <v>444</v>
      </c>
      <c r="P117" s="77">
        <f>+Lcc_BKK!P117+Lcc_DMK!P117</f>
        <v>0</v>
      </c>
      <c r="Q117" s="180">
        <f>O117+P117</f>
        <v>444</v>
      </c>
      <c r="R117" s="75">
        <f>+Lcc_BKK!R117+Lcc_DMK!R117</f>
        <v>216</v>
      </c>
      <c r="S117" s="76">
        <f>+Lcc_BKK!S117+Lcc_DMK!S117</f>
        <v>295</v>
      </c>
      <c r="T117" s="180">
        <f>R117+S117</f>
        <v>511</v>
      </c>
      <c r="U117" s="77">
        <f>+Lcc_BKK!U117+Lcc_DMK!U117</f>
        <v>0</v>
      </c>
      <c r="V117" s="180">
        <f>T117+U117</f>
        <v>511</v>
      </c>
      <c r="W117" s="78">
        <f t="shared" ref="W117" si="181">IF(Q117=0,0,((V117/Q117)-1)*100)</f>
        <v>15.090090090090079</v>
      </c>
    </row>
    <row r="118" spans="1:23" x14ac:dyDescent="0.2">
      <c r="L118" s="59" t="s">
        <v>21</v>
      </c>
      <c r="M118" s="75">
        <f>+Lcc_BKK!M118+Lcc_DMK!M118</f>
        <v>126</v>
      </c>
      <c r="N118" s="76">
        <f>+Lcc_BKK!N118+Lcc_DMK!N118</f>
        <v>280</v>
      </c>
      <c r="O118" s="180">
        <f>M118+N118</f>
        <v>406</v>
      </c>
      <c r="P118" s="77">
        <f>+Lcc_BKK!P118+Lcc_DMK!P118</f>
        <v>0</v>
      </c>
      <c r="Q118" s="180">
        <f>O118+P118</f>
        <v>406</v>
      </c>
      <c r="R118" s="75">
        <f>+Lcc_BKK!R118+Lcc_DMK!R118</f>
        <v>239</v>
      </c>
      <c r="S118" s="76">
        <f>+Lcc_BKK!S118+Lcc_DMK!S118</f>
        <v>340</v>
      </c>
      <c r="T118" s="180">
        <f>R118+S118</f>
        <v>579</v>
      </c>
      <c r="U118" s="77">
        <f>+Lcc_BKK!U118+Lcc_DMK!U118</f>
        <v>0</v>
      </c>
      <c r="V118" s="180">
        <f>T118+U118</f>
        <v>579</v>
      </c>
      <c r="W118" s="78">
        <f>IF(Q118=0,0,((V118/Q118)-1)*100)</f>
        <v>42.610837438423644</v>
      </c>
    </row>
    <row r="119" spans="1:23" ht="13.5" thickBot="1" x14ac:dyDescent="0.25">
      <c r="L119" s="59" t="s">
        <v>22</v>
      </c>
      <c r="M119" s="75">
        <f>+Lcc_BKK!M119+Lcc_DMK!M119</f>
        <v>178.23499999999999</v>
      </c>
      <c r="N119" s="76">
        <f>+Lcc_BKK!N119+Lcc_DMK!N119</f>
        <v>195.51700000000002</v>
      </c>
      <c r="O119" s="180">
        <f>M119+N119</f>
        <v>373.75200000000001</v>
      </c>
      <c r="P119" s="77">
        <f>+Lcc_BKK!P119+Lcc_DMK!P119</f>
        <v>0</v>
      </c>
      <c r="Q119" s="180">
        <f>O119+P119</f>
        <v>373.75200000000001</v>
      </c>
      <c r="R119" s="75">
        <f>+Lcc_BKK!R119+Lcc_DMK!R119</f>
        <v>356</v>
      </c>
      <c r="S119" s="76">
        <f>+Lcc_BKK!S119+Lcc_DMK!S119</f>
        <v>520</v>
      </c>
      <c r="T119" s="180">
        <f>R119+S119</f>
        <v>876</v>
      </c>
      <c r="U119" s="77">
        <f>+Lcc_BKK!U119+Lcc_DMK!U119</f>
        <v>0</v>
      </c>
      <c r="V119" s="180">
        <f>T119+U119</f>
        <v>876</v>
      </c>
      <c r="W119" s="78">
        <f>IF(Q119=0,0,((V119/Q119)-1)*100)</f>
        <v>134.38001669556283</v>
      </c>
    </row>
    <row r="120" spans="1:23" ht="14.25" thickTop="1" thickBot="1" x14ac:dyDescent="0.25">
      <c r="L120" s="79" t="s">
        <v>23</v>
      </c>
      <c r="M120" s="80">
        <f t="shared" ref="M120:V120" si="182">+M117+M118+M119</f>
        <v>457.23500000000001</v>
      </c>
      <c r="N120" s="81">
        <f t="shared" si="182"/>
        <v>766.51700000000005</v>
      </c>
      <c r="O120" s="173">
        <f t="shared" si="182"/>
        <v>1223.752</v>
      </c>
      <c r="P120" s="80">
        <f t="shared" si="182"/>
        <v>0</v>
      </c>
      <c r="Q120" s="173">
        <f t="shared" si="182"/>
        <v>1223.752</v>
      </c>
      <c r="R120" s="80">
        <f t="shared" si="182"/>
        <v>811</v>
      </c>
      <c r="S120" s="81">
        <f t="shared" si="182"/>
        <v>1155</v>
      </c>
      <c r="T120" s="173">
        <f t="shared" si="182"/>
        <v>1966</v>
      </c>
      <c r="U120" s="80">
        <f t="shared" si="182"/>
        <v>0</v>
      </c>
      <c r="V120" s="173">
        <f t="shared" si="182"/>
        <v>1966</v>
      </c>
      <c r="W120" s="82">
        <f t="shared" ref="W120" si="183">IF(Q120=0,0,((V120/Q120)-1)*100)</f>
        <v>60.653465734887455</v>
      </c>
    </row>
    <row r="121" spans="1:23" ht="13.5" thickTop="1" x14ac:dyDescent="0.2">
      <c r="L121" s="59" t="s">
        <v>24</v>
      </c>
      <c r="M121" s="75">
        <f>+Lcc_BKK!M121+Lcc_DMK!M121</f>
        <v>116</v>
      </c>
      <c r="N121" s="76">
        <f>+Lcc_BKK!N121+Lcc_DMK!N121</f>
        <v>74</v>
      </c>
      <c r="O121" s="180">
        <f>SUM(M121:N121)</f>
        <v>190</v>
      </c>
      <c r="P121" s="77">
        <f>+Lcc_BKK!P121+Lcc_DMK!P121</f>
        <v>0</v>
      </c>
      <c r="Q121" s="180">
        <f>O121+P121</f>
        <v>190</v>
      </c>
      <c r="R121" s="75">
        <f>+Lcc_BKK!R121+Lcc_DMK!R121</f>
        <v>266</v>
      </c>
      <c r="S121" s="76">
        <f>+Lcc_BKK!S121+Lcc_DMK!S121</f>
        <v>244</v>
      </c>
      <c r="T121" s="180">
        <f>SUM(R121:S121)</f>
        <v>510</v>
      </c>
      <c r="U121" s="77">
        <f>+Lcc_BKK!U121+Lcc_DMK!U121</f>
        <v>1</v>
      </c>
      <c r="V121" s="180">
        <f>T121+U121</f>
        <v>511</v>
      </c>
      <c r="W121" s="78">
        <f>IF(Q121=0,0,((V121/Q121)-1)*100)</f>
        <v>168.94736842105266</v>
      </c>
    </row>
    <row r="122" spans="1:23" x14ac:dyDescent="0.2">
      <c r="L122" s="59" t="s">
        <v>25</v>
      </c>
      <c r="M122" s="75">
        <f>+Lcc_BKK!M122+Lcc_DMK!M122</f>
        <v>140</v>
      </c>
      <c r="N122" s="76">
        <f>+Lcc_BKK!N122+Lcc_DMK!N122</f>
        <v>132</v>
      </c>
      <c r="O122" s="180">
        <f>SUM(M122:N122)</f>
        <v>272</v>
      </c>
      <c r="P122" s="77">
        <f>+Lcc_BKK!P122+Lcc_DMK!P122</f>
        <v>0</v>
      </c>
      <c r="Q122" s="180">
        <f>O122+P122</f>
        <v>272</v>
      </c>
      <c r="R122" s="75">
        <f>+Lcc_BKK!R122+Lcc_DMK!R122</f>
        <v>233</v>
      </c>
      <c r="S122" s="76">
        <f>+Lcc_BKK!S122+Lcc_DMK!S122</f>
        <v>177</v>
      </c>
      <c r="T122" s="180">
        <f>SUM(R122:S122)</f>
        <v>410</v>
      </c>
      <c r="U122" s="77">
        <f>+Lcc_BKK!U122+Lcc_DMK!U122</f>
        <v>0</v>
      </c>
      <c r="V122" s="180">
        <f>T122+U122</f>
        <v>410</v>
      </c>
      <c r="W122" s="78">
        <f t="shared" ref="W122" si="184">IF(Q122=0,0,((V122/Q122)-1)*100)</f>
        <v>50.735294117647058</v>
      </c>
    </row>
    <row r="123" spans="1:23" ht="13.5" thickBot="1" x14ac:dyDescent="0.25">
      <c r="L123" s="59" t="s">
        <v>26</v>
      </c>
      <c r="M123" s="75">
        <f>+Lcc_BKK!M123+Lcc_DMK!M123</f>
        <v>132</v>
      </c>
      <c r="N123" s="76">
        <f>+Lcc_BKK!N123+Lcc_DMK!N123</f>
        <v>166</v>
      </c>
      <c r="O123" s="182">
        <f>SUM(M123:N123)</f>
        <v>298</v>
      </c>
      <c r="P123" s="83">
        <f>+Lcc_BKK!P123+Lcc_DMK!P123</f>
        <v>0</v>
      </c>
      <c r="Q123" s="182">
        <f>O123+P123</f>
        <v>298</v>
      </c>
      <c r="R123" s="75">
        <f>+Lcc_BKK!R123+Lcc_DMK!R123</f>
        <v>288</v>
      </c>
      <c r="S123" s="76">
        <f>+Lcc_BKK!S123+Lcc_DMK!S123</f>
        <v>239</v>
      </c>
      <c r="T123" s="182">
        <f>SUM(R123:S123)</f>
        <v>527</v>
      </c>
      <c r="U123" s="83">
        <f>+Lcc_BKK!U123+Lcc_DMK!U123</f>
        <v>2</v>
      </c>
      <c r="V123" s="182">
        <f>T123+U123</f>
        <v>529</v>
      </c>
      <c r="W123" s="78">
        <f>IF(Q123=0,0,((V123/Q123)-1)*100)</f>
        <v>77.516778523489933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388</v>
      </c>
      <c r="N124" s="85">
        <f t="shared" ref="N124" si="185">+N121+N122+N123</f>
        <v>372</v>
      </c>
      <c r="O124" s="183">
        <f t="shared" ref="O124" si="186">+O121+O122+O123</f>
        <v>760</v>
      </c>
      <c r="P124" s="86">
        <f t="shared" ref="P124" si="187">+P121+P122+P123</f>
        <v>0</v>
      </c>
      <c r="Q124" s="183">
        <f t="shared" ref="Q124" si="188">+Q121+Q122+Q123</f>
        <v>760</v>
      </c>
      <c r="R124" s="85">
        <f t="shared" ref="R124" si="189">+R121+R122+R123</f>
        <v>787</v>
      </c>
      <c r="S124" s="85">
        <f t="shared" ref="S124" si="190">+S121+S122+S123</f>
        <v>660</v>
      </c>
      <c r="T124" s="183">
        <f t="shared" ref="T124" si="191">+T121+T122+T123</f>
        <v>1447</v>
      </c>
      <c r="U124" s="86">
        <f t="shared" ref="U124" si="192">+U121+U122+U123</f>
        <v>3</v>
      </c>
      <c r="V124" s="183">
        <f t="shared" ref="V124" si="193">+V121+V122+V123</f>
        <v>1450</v>
      </c>
      <c r="W124" s="87">
        <f>IF(Q124=0,0,((V124/Q124)-1)*100)</f>
        <v>90.789473684210535</v>
      </c>
    </row>
    <row r="125" spans="1:23" ht="13.5" thickTop="1" x14ac:dyDescent="0.2">
      <c r="A125" s="319"/>
      <c r="K125" s="319"/>
      <c r="L125" s="59" t="s">
        <v>29</v>
      </c>
      <c r="M125" s="75">
        <f>+Lcc_BKK!M125+Lcc_DMK!M125</f>
        <v>132</v>
      </c>
      <c r="N125" s="76">
        <f>+Lcc_BKK!N125+Lcc_DMK!N125</f>
        <v>244</v>
      </c>
      <c r="O125" s="182">
        <f>SUM(M125:N125)</f>
        <v>376</v>
      </c>
      <c r="P125" s="88">
        <f>+Lcc_BKK!P125+Lcc_DMK!P125</f>
        <v>0</v>
      </c>
      <c r="Q125" s="182">
        <f>O125+P125</f>
        <v>376</v>
      </c>
      <c r="R125" s="75">
        <f>+Lcc_BKK!R125+Lcc_DMK!R125</f>
        <v>208</v>
      </c>
      <c r="S125" s="76">
        <f>+Lcc_BKK!S125+Lcc_DMK!S125</f>
        <v>130</v>
      </c>
      <c r="T125" s="182">
        <f>SUM(R125:S125)</f>
        <v>338</v>
      </c>
      <c r="U125" s="88">
        <f>+Lcc_BKK!U125+Lcc_DMK!U125</f>
        <v>0</v>
      </c>
      <c r="V125" s="182">
        <f>T125+U125</f>
        <v>338</v>
      </c>
      <c r="W125" s="78">
        <f>IF(Q125=0,0,((V125/Q125)-1)*100)</f>
        <v>-10.106382978723405</v>
      </c>
    </row>
    <row r="126" spans="1:23" x14ac:dyDescent="0.2">
      <c r="A126" s="319"/>
      <c r="K126" s="319"/>
      <c r="L126" s="59" t="s">
        <v>30</v>
      </c>
      <c r="M126" s="75">
        <f>+Lcc_BKK!M126+Lcc_DMK!M126</f>
        <v>115</v>
      </c>
      <c r="N126" s="76">
        <f>+Lcc_BKK!N126+Lcc_DMK!N126</f>
        <v>223</v>
      </c>
      <c r="O126" s="182">
        <f>SUM(M126:N126)</f>
        <v>338</v>
      </c>
      <c r="P126" s="77">
        <f>+Lcc_BKK!P126+Lcc_DMK!P126</f>
        <v>0</v>
      </c>
      <c r="Q126" s="182">
        <f>O126+P126</f>
        <v>338</v>
      </c>
      <c r="R126" s="75">
        <f>+Lcc_BKK!R126+Lcc_DMK!R126</f>
        <v>0</v>
      </c>
      <c r="S126" s="76">
        <f>+Lcc_BKK!S126+Lcc_DMK!S126</f>
        <v>0</v>
      </c>
      <c r="T126" s="182">
        <f>SUM(R126:S126)</f>
        <v>0</v>
      </c>
      <c r="U126" s="77">
        <f>+Lcc_BKK!U126+Lcc_DMK!U126</f>
        <v>0</v>
      </c>
      <c r="V126" s="182">
        <f>T126+U126</f>
        <v>0</v>
      </c>
      <c r="W126" s="78">
        <f t="shared" ref="W126" si="194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75">
        <f>+Lcc_BKK!M127+Lcc_DMK!M127</f>
        <v>107</v>
      </c>
      <c r="N127" s="76">
        <f>+Lcc_BKK!N127+Lcc_DMK!N127</f>
        <v>238</v>
      </c>
      <c r="O127" s="182">
        <f>SUM(M127:N127)</f>
        <v>345</v>
      </c>
      <c r="P127" s="77">
        <f>+Lcc_BKK!P127+Lcc_DMK!P127</f>
        <v>0</v>
      </c>
      <c r="Q127" s="182">
        <f>O127+P127</f>
        <v>345</v>
      </c>
      <c r="R127" s="75">
        <f>+Lcc_BKK!R127+Lcc_DMK!R127</f>
        <v>145</v>
      </c>
      <c r="S127" s="76">
        <f>+Lcc_BKK!S127+Lcc_DMK!S127</f>
        <v>147</v>
      </c>
      <c r="T127" s="182">
        <f>SUM(R127:S127)</f>
        <v>292</v>
      </c>
      <c r="U127" s="77">
        <f>+Lcc_BKK!U127+Lcc_DMK!U127</f>
        <v>0</v>
      </c>
      <c r="V127" s="182">
        <f>T127+U127</f>
        <v>292</v>
      </c>
      <c r="W127" s="78">
        <f>IF(Q127=0,0,((V127/Q127)-1)*100)</f>
        <v>-15.362318840579714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95">+M125+M126+M127</f>
        <v>354</v>
      </c>
      <c r="N128" s="85">
        <f t="shared" si="195"/>
        <v>705</v>
      </c>
      <c r="O128" s="183">
        <f t="shared" si="195"/>
        <v>1059</v>
      </c>
      <c r="P128" s="86">
        <f t="shared" si="195"/>
        <v>0</v>
      </c>
      <c r="Q128" s="183">
        <f t="shared" si="195"/>
        <v>1059</v>
      </c>
      <c r="R128" s="85">
        <f t="shared" si="195"/>
        <v>353</v>
      </c>
      <c r="S128" s="85">
        <f t="shared" si="195"/>
        <v>277</v>
      </c>
      <c r="T128" s="183">
        <f t="shared" si="195"/>
        <v>630</v>
      </c>
      <c r="U128" s="86">
        <f t="shared" si="195"/>
        <v>0</v>
      </c>
      <c r="V128" s="183">
        <f t="shared" si="195"/>
        <v>630</v>
      </c>
      <c r="W128" s="87">
        <f>IF(Q128=0,0,((V128/Q128)-1)*100)</f>
        <v>-40.509915014164314</v>
      </c>
    </row>
    <row r="129" spans="12:23" ht="14.25" thickTop="1" thickBot="1" x14ac:dyDescent="0.25">
      <c r="L129" s="79" t="s">
        <v>33</v>
      </c>
      <c r="M129" s="80">
        <f t="shared" ref="M129:V129" si="196">+M120+M124+M128</f>
        <v>1199.2350000000001</v>
      </c>
      <c r="N129" s="81">
        <f t="shared" si="196"/>
        <v>1843.5170000000001</v>
      </c>
      <c r="O129" s="173">
        <f t="shared" si="196"/>
        <v>3042.752</v>
      </c>
      <c r="P129" s="80">
        <f t="shared" si="196"/>
        <v>0</v>
      </c>
      <c r="Q129" s="173">
        <f t="shared" si="196"/>
        <v>3042.752</v>
      </c>
      <c r="R129" s="80">
        <f t="shared" si="196"/>
        <v>1951</v>
      </c>
      <c r="S129" s="81">
        <f t="shared" si="196"/>
        <v>2092</v>
      </c>
      <c r="T129" s="173">
        <f t="shared" si="196"/>
        <v>4043</v>
      </c>
      <c r="U129" s="80">
        <f t="shared" si="196"/>
        <v>3</v>
      </c>
      <c r="V129" s="173">
        <f t="shared" si="196"/>
        <v>4046</v>
      </c>
      <c r="W129" s="82">
        <f t="shared" ref="W129" si="197">IF(Q129=0,0,((V129/Q129)-1)*100)</f>
        <v>32.971730854174112</v>
      </c>
    </row>
    <row r="130" spans="12:23" ht="14.25" thickTop="1" thickBot="1" x14ac:dyDescent="0.25">
      <c r="L130" s="79" t="s">
        <v>34</v>
      </c>
      <c r="M130" s="80">
        <f t="shared" ref="M130:V130" si="198">+M116+M120+M124+M128</f>
        <v>1692.2350000000001</v>
      </c>
      <c r="N130" s="81">
        <f t="shared" si="198"/>
        <v>2659.5169999999998</v>
      </c>
      <c r="O130" s="173">
        <f t="shared" si="198"/>
        <v>4351.7520000000004</v>
      </c>
      <c r="P130" s="80">
        <f t="shared" si="198"/>
        <v>0</v>
      </c>
      <c r="Q130" s="173">
        <f t="shared" si="198"/>
        <v>4351.7520000000004</v>
      </c>
      <c r="R130" s="80">
        <f t="shared" si="198"/>
        <v>2400</v>
      </c>
      <c r="S130" s="81">
        <f t="shared" si="198"/>
        <v>3101</v>
      </c>
      <c r="T130" s="173">
        <f t="shared" si="198"/>
        <v>5501</v>
      </c>
      <c r="U130" s="80">
        <f t="shared" si="198"/>
        <v>3</v>
      </c>
      <c r="V130" s="173">
        <f t="shared" si="198"/>
        <v>5504</v>
      </c>
      <c r="W130" s="82">
        <f>IF(Q130=0,0,((V130/Q130)-1)*100)</f>
        <v>26.477795609676271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14.2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14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311"/>
      <c r="R136" s="60"/>
      <c r="S136" s="54"/>
      <c r="T136" s="61"/>
      <c r="U136" s="62"/>
      <c r="V136" s="311"/>
      <c r="W136" s="312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4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4" t="s">
        <v>11</v>
      </c>
      <c r="W137" s="313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 t="shared" ref="M139:N141" si="199">+M87+M113</f>
        <v>2781</v>
      </c>
      <c r="N139" s="76">
        <f t="shared" si="199"/>
        <v>4189</v>
      </c>
      <c r="O139" s="180">
        <f>M139+N139</f>
        <v>6970</v>
      </c>
      <c r="P139" s="77">
        <f>+P87+P113</f>
        <v>0</v>
      </c>
      <c r="Q139" s="186">
        <f>O139+P139</f>
        <v>6970</v>
      </c>
      <c r="R139" s="75">
        <f t="shared" ref="R139:S141" si="200">+R87+R113</f>
        <v>131</v>
      </c>
      <c r="S139" s="76">
        <f t="shared" si="200"/>
        <v>307</v>
      </c>
      <c r="T139" s="180">
        <f>R139+S139</f>
        <v>438</v>
      </c>
      <c r="U139" s="77">
        <f>+U87+U113</f>
        <v>0</v>
      </c>
      <c r="V139" s="186">
        <f>T139+U139</f>
        <v>438</v>
      </c>
      <c r="W139" s="78">
        <f>IF(Q139=0,0,((V139/Q139)-1)*100)</f>
        <v>-93.715925394548066</v>
      </c>
    </row>
    <row r="140" spans="12:23" x14ac:dyDescent="0.2">
      <c r="L140" s="59" t="s">
        <v>17</v>
      </c>
      <c r="M140" s="75">
        <f t="shared" si="199"/>
        <v>2855</v>
      </c>
      <c r="N140" s="76">
        <f t="shared" si="199"/>
        <v>4041</v>
      </c>
      <c r="O140" s="180">
        <f>M140+N140</f>
        <v>6896</v>
      </c>
      <c r="P140" s="77">
        <f>+P88+P114</f>
        <v>0</v>
      </c>
      <c r="Q140" s="186">
        <f>O140+P140</f>
        <v>6896</v>
      </c>
      <c r="R140" s="75">
        <f t="shared" si="200"/>
        <v>198</v>
      </c>
      <c r="S140" s="76">
        <f t="shared" si="200"/>
        <v>408</v>
      </c>
      <c r="T140" s="180">
        <f>R140+S140</f>
        <v>606</v>
      </c>
      <c r="U140" s="77">
        <f>+U88+U114</f>
        <v>0</v>
      </c>
      <c r="V140" s="186">
        <f>T140+U140</f>
        <v>606</v>
      </c>
      <c r="W140" s="78">
        <f>IF(Q140=0,0,((V140/Q140)-1)*100)</f>
        <v>-91.212296983758705</v>
      </c>
    </row>
    <row r="141" spans="12:23" ht="13.5" thickBot="1" x14ac:dyDescent="0.25">
      <c r="L141" s="64" t="s">
        <v>18</v>
      </c>
      <c r="M141" s="75">
        <f t="shared" si="199"/>
        <v>2393</v>
      </c>
      <c r="N141" s="76">
        <f t="shared" si="199"/>
        <v>4048</v>
      </c>
      <c r="O141" s="180">
        <f>M141+N141</f>
        <v>6441</v>
      </c>
      <c r="P141" s="77">
        <f>+P89+P115</f>
        <v>0</v>
      </c>
      <c r="Q141" s="186">
        <f>O141+P141</f>
        <v>6441</v>
      </c>
      <c r="R141" s="75">
        <f t="shared" si="200"/>
        <v>306</v>
      </c>
      <c r="S141" s="76">
        <f t="shared" si="200"/>
        <v>686</v>
      </c>
      <c r="T141" s="180">
        <f>R141+S141</f>
        <v>992</v>
      </c>
      <c r="U141" s="77">
        <f>+U89+U115</f>
        <v>0</v>
      </c>
      <c r="V141" s="186">
        <f>T141+U141</f>
        <v>992</v>
      </c>
      <c r="W141" s="78">
        <f>IF(Q141=0,0,((V141/Q141)-1)*100)</f>
        <v>-84.59866480360192</v>
      </c>
    </row>
    <row r="142" spans="12:23" ht="14.25" thickTop="1" thickBot="1" x14ac:dyDescent="0.25">
      <c r="L142" s="79" t="s">
        <v>53</v>
      </c>
      <c r="M142" s="80">
        <f t="shared" ref="M142:Q142" si="201">+M139+M140+M141</f>
        <v>8029</v>
      </c>
      <c r="N142" s="81">
        <f t="shared" si="201"/>
        <v>12278</v>
      </c>
      <c r="O142" s="173">
        <f t="shared" si="201"/>
        <v>20307</v>
      </c>
      <c r="P142" s="80">
        <f t="shared" si="201"/>
        <v>0</v>
      </c>
      <c r="Q142" s="173">
        <f t="shared" si="201"/>
        <v>20307</v>
      </c>
      <c r="R142" s="80">
        <f t="shared" ref="R142:V142" si="202">+R139+R140+R141</f>
        <v>635</v>
      </c>
      <c r="S142" s="81">
        <f t="shared" si="202"/>
        <v>1401</v>
      </c>
      <c r="T142" s="173">
        <f t="shared" si="202"/>
        <v>2036</v>
      </c>
      <c r="U142" s="80">
        <f t="shared" si="202"/>
        <v>0</v>
      </c>
      <c r="V142" s="173">
        <f t="shared" si="202"/>
        <v>2036</v>
      </c>
      <c r="W142" s="82">
        <f t="shared" ref="W142" si="203">IF(Q142=0,0,((V142/Q142)-1)*100)</f>
        <v>-89.973900625400105</v>
      </c>
    </row>
    <row r="143" spans="12:23" ht="13.5" thickTop="1" x14ac:dyDescent="0.2">
      <c r="L143" s="59" t="s">
        <v>20</v>
      </c>
      <c r="M143" s="75">
        <f t="shared" ref="M143:N145" si="204">+M91+M117</f>
        <v>2108</v>
      </c>
      <c r="N143" s="76">
        <f t="shared" si="204"/>
        <v>3148</v>
      </c>
      <c r="O143" s="180">
        <f>M143+N143</f>
        <v>5256</v>
      </c>
      <c r="P143" s="77">
        <f>+P91+P117</f>
        <v>0</v>
      </c>
      <c r="Q143" s="186">
        <f>O143+P143</f>
        <v>5256</v>
      </c>
      <c r="R143" s="75">
        <f t="shared" ref="R143:S145" si="205">+R91+R117</f>
        <v>418</v>
      </c>
      <c r="S143" s="76">
        <f t="shared" si="205"/>
        <v>629</v>
      </c>
      <c r="T143" s="180">
        <f>R143+S143</f>
        <v>1047</v>
      </c>
      <c r="U143" s="77">
        <f>+U91+U117</f>
        <v>0</v>
      </c>
      <c r="V143" s="186">
        <f>T143+U143</f>
        <v>1047</v>
      </c>
      <c r="W143" s="78">
        <f>IF(Q143=0,0,((V143/Q143)-1)*100)</f>
        <v>-80.079908675799089</v>
      </c>
    </row>
    <row r="144" spans="12:23" x14ac:dyDescent="0.2">
      <c r="L144" s="59" t="s">
        <v>21</v>
      </c>
      <c r="M144" s="75">
        <f t="shared" si="204"/>
        <v>1843</v>
      </c>
      <c r="N144" s="76">
        <f t="shared" si="204"/>
        <v>3316</v>
      </c>
      <c r="O144" s="180">
        <f>M144+N144</f>
        <v>5159</v>
      </c>
      <c r="P144" s="77">
        <f>+P92+P118</f>
        <v>0</v>
      </c>
      <c r="Q144" s="186">
        <f>O144+P144</f>
        <v>5159</v>
      </c>
      <c r="R144" s="75">
        <f t="shared" si="205"/>
        <v>578</v>
      </c>
      <c r="S144" s="76">
        <f t="shared" si="205"/>
        <v>840</v>
      </c>
      <c r="T144" s="180">
        <f>R144+S144</f>
        <v>1418</v>
      </c>
      <c r="U144" s="77">
        <f>+U92+U118</f>
        <v>0</v>
      </c>
      <c r="V144" s="186">
        <f>T144+U144</f>
        <v>1418</v>
      </c>
      <c r="W144" s="78">
        <f>IF(Q144=0,0,((V144/Q144)-1)*100)</f>
        <v>-72.514053111068051</v>
      </c>
    </row>
    <row r="145" spans="1:23" ht="13.5" thickBot="1" x14ac:dyDescent="0.25">
      <c r="L145" s="59" t="s">
        <v>22</v>
      </c>
      <c r="M145" s="75">
        <f t="shared" si="204"/>
        <v>1927.2349999999999</v>
      </c>
      <c r="N145" s="76">
        <f t="shared" si="204"/>
        <v>3034.5169999999998</v>
      </c>
      <c r="O145" s="180">
        <f t="shared" ref="O145:O147" si="206">M145+N145</f>
        <v>4961.7519999999995</v>
      </c>
      <c r="P145" s="77">
        <f>+P93+P119</f>
        <v>0</v>
      </c>
      <c r="Q145" s="186">
        <f>O145+P145</f>
        <v>4961.7519999999995</v>
      </c>
      <c r="R145" s="75">
        <f t="shared" si="205"/>
        <v>758</v>
      </c>
      <c r="S145" s="76">
        <f t="shared" si="205"/>
        <v>1025</v>
      </c>
      <c r="T145" s="180">
        <f t="shared" ref="T145:T147" si="207">R145+S145</f>
        <v>1783</v>
      </c>
      <c r="U145" s="77">
        <f>+U93+U119</f>
        <v>0</v>
      </c>
      <c r="V145" s="186">
        <f>T145+U145</f>
        <v>1783</v>
      </c>
      <c r="W145" s="78">
        <f>IF(Q145=0,0,((V145/Q145)-1)*100)</f>
        <v>-64.065112484461125</v>
      </c>
    </row>
    <row r="146" spans="1:23" ht="14.25" thickTop="1" thickBot="1" x14ac:dyDescent="0.25">
      <c r="L146" s="79" t="s">
        <v>23</v>
      </c>
      <c r="M146" s="80">
        <f>+M143+M144+M145</f>
        <v>5878.2349999999997</v>
      </c>
      <c r="N146" s="81">
        <f>+N143+N144+N145</f>
        <v>9498.5169999999998</v>
      </c>
      <c r="O146" s="173">
        <f t="shared" si="206"/>
        <v>15376.752</v>
      </c>
      <c r="P146" s="80">
        <f>+P143+P144+P145</f>
        <v>0</v>
      </c>
      <c r="Q146" s="173">
        <f>+Q143+Q144+Q145</f>
        <v>15376.752</v>
      </c>
      <c r="R146" s="80">
        <f>+R143+R144+R145</f>
        <v>1754</v>
      </c>
      <c r="S146" s="81">
        <f>+S143+S144+S145</f>
        <v>2494</v>
      </c>
      <c r="T146" s="173">
        <f t="shared" si="207"/>
        <v>4248</v>
      </c>
      <c r="U146" s="80">
        <f>+U143+U144+U145</f>
        <v>0</v>
      </c>
      <c r="V146" s="173">
        <f>+V143+V144+V145</f>
        <v>4248</v>
      </c>
      <c r="W146" s="82">
        <f t="shared" ref="W146" si="208">IF(Q146=0,0,((V146/Q146)-1)*100)</f>
        <v>-72.373879737411386</v>
      </c>
    </row>
    <row r="147" spans="1:23" ht="13.5" thickTop="1" x14ac:dyDescent="0.2">
      <c r="L147" s="59" t="s">
        <v>24</v>
      </c>
      <c r="M147" s="75">
        <f t="shared" ref="M147:N149" si="209">+M95+M121</f>
        <v>625</v>
      </c>
      <c r="N147" s="76">
        <f t="shared" si="209"/>
        <v>1150</v>
      </c>
      <c r="O147" s="180">
        <f t="shared" si="206"/>
        <v>1775</v>
      </c>
      <c r="P147" s="77">
        <f>+P95+P121</f>
        <v>0</v>
      </c>
      <c r="Q147" s="186">
        <f>O147+P147</f>
        <v>1775</v>
      </c>
      <c r="R147" s="75">
        <f t="shared" ref="R147:S149" si="210">+R95+R121</f>
        <v>626</v>
      </c>
      <c r="S147" s="76">
        <f t="shared" si="210"/>
        <v>1329</v>
      </c>
      <c r="T147" s="180">
        <f t="shared" si="207"/>
        <v>1955</v>
      </c>
      <c r="U147" s="77">
        <f>+U95+U121</f>
        <v>1</v>
      </c>
      <c r="V147" s="186">
        <f>T147+U147</f>
        <v>1956</v>
      </c>
      <c r="W147" s="78">
        <f t="shared" ref="W147" si="211">IF(Q147=0,0,((V147/Q147)-1)*100)</f>
        <v>10.197183098591545</v>
      </c>
    </row>
    <row r="148" spans="1:23" x14ac:dyDescent="0.2">
      <c r="L148" s="59" t="s">
        <v>25</v>
      </c>
      <c r="M148" s="75">
        <f t="shared" si="209"/>
        <v>444</v>
      </c>
      <c r="N148" s="76">
        <f t="shared" si="209"/>
        <v>570</v>
      </c>
      <c r="O148" s="180">
        <f>M148+N148</f>
        <v>1014</v>
      </c>
      <c r="P148" s="77">
        <f>+P96+P122</f>
        <v>0</v>
      </c>
      <c r="Q148" s="186">
        <f>O148+P148</f>
        <v>1014</v>
      </c>
      <c r="R148" s="75">
        <f t="shared" si="210"/>
        <v>596</v>
      </c>
      <c r="S148" s="76">
        <f t="shared" si="210"/>
        <v>1416</v>
      </c>
      <c r="T148" s="180">
        <f>R148+S148</f>
        <v>2012</v>
      </c>
      <c r="U148" s="77">
        <f>+U96+U122</f>
        <v>0</v>
      </c>
      <c r="V148" s="186">
        <f>T148+U148</f>
        <v>2012</v>
      </c>
      <c r="W148" s="78">
        <f t="shared" ref="W148" si="212">IF(Q148=0,0,((V148/Q148)-1)*100)</f>
        <v>98.422090729783037</v>
      </c>
    </row>
    <row r="149" spans="1:23" ht="13.5" thickBot="1" x14ac:dyDescent="0.25">
      <c r="L149" s="59" t="s">
        <v>26</v>
      </c>
      <c r="M149" s="75">
        <f t="shared" si="209"/>
        <v>260</v>
      </c>
      <c r="N149" s="76">
        <f t="shared" si="209"/>
        <v>372</v>
      </c>
      <c r="O149" s="182">
        <f>M149+N149</f>
        <v>632</v>
      </c>
      <c r="P149" s="83">
        <f>+P97+P123</f>
        <v>0</v>
      </c>
      <c r="Q149" s="186">
        <f>O149+P149</f>
        <v>632</v>
      </c>
      <c r="R149" s="75">
        <f t="shared" si="210"/>
        <v>554</v>
      </c>
      <c r="S149" s="76">
        <f t="shared" si="210"/>
        <v>1085</v>
      </c>
      <c r="T149" s="182">
        <f>R149+S149</f>
        <v>1639</v>
      </c>
      <c r="U149" s="83">
        <f>+U97+U123</f>
        <v>2</v>
      </c>
      <c r="V149" s="186">
        <f>T149+U149</f>
        <v>1641</v>
      </c>
      <c r="W149" s="78">
        <f>IF(Q149=0,0,((V149/Q149)-1)*100)</f>
        <v>159.65189873417719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1329</v>
      </c>
      <c r="N150" s="85">
        <f t="shared" ref="N150" si="213">+N147+N148+N149</f>
        <v>2092</v>
      </c>
      <c r="O150" s="183">
        <f t="shared" ref="O150" si="214">+O147+O148+O149</f>
        <v>3421</v>
      </c>
      <c r="P150" s="86">
        <f t="shared" ref="P150" si="215">+P147+P148+P149</f>
        <v>0</v>
      </c>
      <c r="Q150" s="183">
        <f t="shared" ref="Q150" si="216">+Q147+Q148+Q149</f>
        <v>3421</v>
      </c>
      <c r="R150" s="85">
        <f t="shared" ref="R150" si="217">+R147+R148+R149</f>
        <v>1776</v>
      </c>
      <c r="S150" s="85">
        <f t="shared" ref="S150" si="218">+S147+S148+S149</f>
        <v>3830</v>
      </c>
      <c r="T150" s="183">
        <f t="shared" ref="T150" si="219">+T147+T148+T149</f>
        <v>5606</v>
      </c>
      <c r="U150" s="86">
        <f t="shared" ref="U150" si="220">+U147+U148+U149</f>
        <v>3</v>
      </c>
      <c r="V150" s="183">
        <f t="shared" ref="V150" si="221">+V147+V148+V149</f>
        <v>5609</v>
      </c>
      <c r="W150" s="87">
        <f>IF(Q150=0,0,((V150/Q150)-1)*100)</f>
        <v>63.957907044723768</v>
      </c>
    </row>
    <row r="151" spans="1:23" ht="13.5" thickTop="1" x14ac:dyDescent="0.2">
      <c r="L151" s="59" t="s">
        <v>29</v>
      </c>
      <c r="M151" s="75">
        <f t="shared" ref="M151:N153" si="222">+M99+M125</f>
        <v>231</v>
      </c>
      <c r="N151" s="76">
        <f t="shared" si="222"/>
        <v>434</v>
      </c>
      <c r="O151" s="182">
        <f>M151+N151</f>
        <v>665</v>
      </c>
      <c r="P151" s="88">
        <f>+P99+P125</f>
        <v>0</v>
      </c>
      <c r="Q151" s="186">
        <f>O151+P151</f>
        <v>665</v>
      </c>
      <c r="R151" s="75">
        <f t="shared" ref="R151:S153" si="223">+R99+R125</f>
        <v>459</v>
      </c>
      <c r="S151" s="76">
        <f t="shared" si="223"/>
        <v>1088</v>
      </c>
      <c r="T151" s="182">
        <f>R151+S151</f>
        <v>1547</v>
      </c>
      <c r="U151" s="88">
        <f>+U99+U125</f>
        <v>0</v>
      </c>
      <c r="V151" s="186">
        <f>T151+U151</f>
        <v>1547</v>
      </c>
      <c r="W151" s="78">
        <f>IF(Q151=0,0,((V151/Q151)-1)*100)</f>
        <v>132.63157894736844</v>
      </c>
    </row>
    <row r="152" spans="1:23" x14ac:dyDescent="0.2">
      <c r="L152" s="59" t="s">
        <v>30</v>
      </c>
      <c r="M152" s="75">
        <f t="shared" si="222"/>
        <v>136</v>
      </c>
      <c r="N152" s="76">
        <f t="shared" si="222"/>
        <v>286</v>
      </c>
      <c r="O152" s="182">
        <f t="shared" ref="O152" si="224">M152+N152</f>
        <v>422</v>
      </c>
      <c r="P152" s="77">
        <f>+P100+P126</f>
        <v>0</v>
      </c>
      <c r="Q152" s="186">
        <f>O152+P152</f>
        <v>422</v>
      </c>
      <c r="R152" s="75">
        <f t="shared" si="223"/>
        <v>282</v>
      </c>
      <c r="S152" s="76">
        <f t="shared" si="223"/>
        <v>802</v>
      </c>
      <c r="T152" s="182">
        <f t="shared" ref="T152" si="225">R152+S152</f>
        <v>1084</v>
      </c>
      <c r="U152" s="77">
        <f>+U100+U126</f>
        <v>0</v>
      </c>
      <c r="V152" s="186">
        <f>T152+U152</f>
        <v>1084</v>
      </c>
      <c r="W152" s="78">
        <f t="shared" ref="W152" si="226">IF(Q152=0,0,((V152/Q152)-1)*100)</f>
        <v>156.87203791469196</v>
      </c>
    </row>
    <row r="153" spans="1:23" ht="13.5" thickBot="1" x14ac:dyDescent="0.25">
      <c r="A153" s="319"/>
      <c r="K153" s="319"/>
      <c r="L153" s="59" t="s">
        <v>31</v>
      </c>
      <c r="M153" s="75">
        <f t="shared" si="222"/>
        <v>142</v>
      </c>
      <c r="N153" s="76">
        <f t="shared" si="222"/>
        <v>296</v>
      </c>
      <c r="O153" s="182">
        <f>M153+N153</f>
        <v>438</v>
      </c>
      <c r="P153" s="77">
        <f>+P101+P127</f>
        <v>0</v>
      </c>
      <c r="Q153" s="186">
        <f>O153+P153</f>
        <v>438</v>
      </c>
      <c r="R153" s="75">
        <f t="shared" si="223"/>
        <v>474</v>
      </c>
      <c r="S153" s="76">
        <f t="shared" si="223"/>
        <v>498</v>
      </c>
      <c r="T153" s="182">
        <f>R153+S153</f>
        <v>972</v>
      </c>
      <c r="U153" s="77">
        <f>+U101+U127</f>
        <v>0</v>
      </c>
      <c r="V153" s="186">
        <f>T153+U153</f>
        <v>972</v>
      </c>
      <c r="W153" s="78">
        <f>IF(Q153=0,0,((V153/Q153)-1)*100)</f>
        <v>121.91780821917808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27">+M151+M152+M153</f>
        <v>509</v>
      </c>
      <c r="N154" s="85">
        <f t="shared" si="227"/>
        <v>1016</v>
      </c>
      <c r="O154" s="183">
        <f t="shared" si="227"/>
        <v>1525</v>
      </c>
      <c r="P154" s="86">
        <f t="shared" si="227"/>
        <v>0</v>
      </c>
      <c r="Q154" s="183">
        <f t="shared" si="227"/>
        <v>1525</v>
      </c>
      <c r="R154" s="85">
        <f t="shared" si="227"/>
        <v>1215</v>
      </c>
      <c r="S154" s="85">
        <f t="shared" si="227"/>
        <v>2388</v>
      </c>
      <c r="T154" s="183">
        <f t="shared" si="227"/>
        <v>3603</v>
      </c>
      <c r="U154" s="86">
        <f t="shared" si="227"/>
        <v>0</v>
      </c>
      <c r="V154" s="183">
        <f t="shared" si="227"/>
        <v>3603</v>
      </c>
      <c r="W154" s="87">
        <f>IF(Q154=0,0,((V154/Q154)-1)*100)</f>
        <v>136.26229508196724</v>
      </c>
    </row>
    <row r="155" spans="1:23" ht="14.25" thickTop="1" thickBot="1" x14ac:dyDescent="0.25">
      <c r="L155" s="79" t="s">
        <v>33</v>
      </c>
      <c r="M155" s="80">
        <f t="shared" ref="M155:V155" si="228">+M146+M150+M154</f>
        <v>7716.2349999999997</v>
      </c>
      <c r="N155" s="81">
        <f t="shared" si="228"/>
        <v>12606.517</v>
      </c>
      <c r="O155" s="173">
        <f t="shared" si="228"/>
        <v>20322.752</v>
      </c>
      <c r="P155" s="80">
        <f t="shared" si="228"/>
        <v>0</v>
      </c>
      <c r="Q155" s="173">
        <f t="shared" si="228"/>
        <v>20322.752</v>
      </c>
      <c r="R155" s="80">
        <f t="shared" si="228"/>
        <v>4745</v>
      </c>
      <c r="S155" s="81">
        <f t="shared" si="228"/>
        <v>8712</v>
      </c>
      <c r="T155" s="173">
        <f t="shared" si="228"/>
        <v>13457</v>
      </c>
      <c r="U155" s="80">
        <f t="shared" si="228"/>
        <v>3</v>
      </c>
      <c r="V155" s="173">
        <f t="shared" si="228"/>
        <v>13460</v>
      </c>
      <c r="W155" s="82">
        <f t="shared" ref="W155" si="229">IF(Q155=0,0,((V155/Q155)-1)*100)</f>
        <v>-33.76881241280708</v>
      </c>
    </row>
    <row r="156" spans="1:23" ht="14.25" thickTop="1" thickBot="1" x14ac:dyDescent="0.25">
      <c r="L156" s="79" t="s">
        <v>34</v>
      </c>
      <c r="M156" s="80">
        <f t="shared" ref="M156:V156" si="230">+M142+M146+M150+M154</f>
        <v>15745.235000000001</v>
      </c>
      <c r="N156" s="81">
        <f t="shared" si="230"/>
        <v>24884.517</v>
      </c>
      <c r="O156" s="173">
        <f t="shared" si="230"/>
        <v>40629.752</v>
      </c>
      <c r="P156" s="80">
        <f t="shared" si="230"/>
        <v>0</v>
      </c>
      <c r="Q156" s="173">
        <f t="shared" si="230"/>
        <v>40629.752</v>
      </c>
      <c r="R156" s="80">
        <f t="shared" si="230"/>
        <v>5380</v>
      </c>
      <c r="S156" s="81">
        <f t="shared" si="230"/>
        <v>10113</v>
      </c>
      <c r="T156" s="173">
        <f t="shared" si="230"/>
        <v>15493</v>
      </c>
      <c r="U156" s="80">
        <f t="shared" si="230"/>
        <v>3</v>
      </c>
      <c r="V156" s="173">
        <f t="shared" si="230"/>
        <v>15496</v>
      </c>
      <c r="W156" s="82">
        <f>IF(Q156=0,0,((V156/Q156)-1)*100)</f>
        <v>-61.860461269859577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1" t="s">
        <v>56</v>
      </c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3"/>
    </row>
    <row r="159" spans="1:23" ht="13.5" thickBot="1" x14ac:dyDescent="0.25">
      <c r="L159" s="544" t="s">
        <v>57</v>
      </c>
      <c r="M159" s="545"/>
      <c r="N159" s="545"/>
      <c r="O159" s="545"/>
      <c r="P159" s="545"/>
      <c r="Q159" s="545"/>
      <c r="R159" s="545"/>
      <c r="S159" s="545"/>
      <c r="T159" s="545"/>
      <c r="U159" s="545"/>
      <c r="V159" s="545"/>
      <c r="W159" s="546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customHeight="1" thickTop="1" thickBot="1" x14ac:dyDescent="0.25">
      <c r="L161" s="212"/>
      <c r="M161" s="213" t="s">
        <v>4</v>
      </c>
      <c r="N161" s="213"/>
      <c r="O161" s="213"/>
      <c r="P161" s="213"/>
      <c r="Q161" s="214"/>
      <c r="R161" s="213" t="s">
        <v>5</v>
      </c>
      <c r="S161" s="213"/>
      <c r="T161" s="213"/>
      <c r="U161" s="213"/>
      <c r="V161" s="214"/>
      <c r="W161" s="21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220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226"/>
    </row>
    <row r="164" spans="12:23" ht="3.75" customHeight="1" thickTop="1" x14ac:dyDescent="0.2">
      <c r="L164" s="216"/>
      <c r="M164" s="227"/>
      <c r="N164" s="228"/>
      <c r="O164" s="288"/>
      <c r="P164" s="230"/>
      <c r="Q164" s="288"/>
      <c r="R164" s="227"/>
      <c r="S164" s="228"/>
      <c r="T164" s="288"/>
      <c r="U164" s="230"/>
      <c r="V164" s="288"/>
      <c r="W164" s="231"/>
    </row>
    <row r="165" spans="12:23" x14ac:dyDescent="0.2">
      <c r="L165" s="216" t="s">
        <v>16</v>
      </c>
      <c r="M165" s="232">
        <f>+Lcc_BKK!M165+Lcc_DMK!M165</f>
        <v>0</v>
      </c>
      <c r="N165" s="233">
        <f>+Lcc_BKK!N165+Lcc_DMK!N165</f>
        <v>0</v>
      </c>
      <c r="O165" s="290">
        <f>SUM(M165:N165)</f>
        <v>0</v>
      </c>
      <c r="P165" s="235">
        <f>Lcc_BKK!P165+Lcc_DMK!P165</f>
        <v>0</v>
      </c>
      <c r="Q165" s="289">
        <f>O165+P165</f>
        <v>0</v>
      </c>
      <c r="R165" s="232">
        <f>+Lcc_BKK!R165+Lcc_DMK!R165</f>
        <v>0</v>
      </c>
      <c r="S165" s="233">
        <f>+Lcc_BKK!S165+Lcc_DMK!S165</f>
        <v>0</v>
      </c>
      <c r="T165" s="290">
        <f>SUM(R165:S165)</f>
        <v>0</v>
      </c>
      <c r="U165" s="235">
        <f>Lcc_BKK!U165+Lcc_DMK!U165</f>
        <v>0</v>
      </c>
      <c r="V165" s="289">
        <f>T165+U165</f>
        <v>0</v>
      </c>
      <c r="W165" s="336">
        <f>IF(Q165=0,0,((V165/Q165)-1)*100)</f>
        <v>0</v>
      </c>
    </row>
    <row r="166" spans="12:23" x14ac:dyDescent="0.2">
      <c r="L166" s="216" t="s">
        <v>17</v>
      </c>
      <c r="M166" s="232">
        <f>+Lcc_BKK!M166+Lcc_DMK!M166</f>
        <v>0</v>
      </c>
      <c r="N166" s="233">
        <f>+Lcc_BKK!N166+Lcc_DMK!N166</f>
        <v>0</v>
      </c>
      <c r="O166" s="290">
        <f t="shared" ref="O166:O168" si="231">SUM(M166:N166)</f>
        <v>0</v>
      </c>
      <c r="P166" s="235">
        <f>Lcc_BKK!P166+Lcc_DMK!P166</f>
        <v>0</v>
      </c>
      <c r="Q166" s="289">
        <f>O166+P166</f>
        <v>0</v>
      </c>
      <c r="R166" s="232">
        <f>+Lcc_BKK!R166+Lcc_DMK!R166</f>
        <v>0</v>
      </c>
      <c r="S166" s="233">
        <f>+Lcc_BKK!S166+Lcc_DMK!S166</f>
        <v>0</v>
      </c>
      <c r="T166" s="290">
        <f t="shared" ref="T166" si="232">SUM(R166:S166)</f>
        <v>0</v>
      </c>
      <c r="U166" s="235">
        <f>Lcc_BKK!U166+Lcc_DMK!U166</f>
        <v>0</v>
      </c>
      <c r="V166" s="289">
        <f>T166+U166</f>
        <v>0</v>
      </c>
      <c r="W166" s="336">
        <f>IF(Q166=0,0,((V166/Q166)-1)*100)</f>
        <v>0</v>
      </c>
    </row>
    <row r="167" spans="12:23" ht="13.5" thickBot="1" x14ac:dyDescent="0.25">
      <c r="L167" s="221" t="s">
        <v>18</v>
      </c>
      <c r="M167" s="232">
        <f>+Lcc_BKK!M167+Lcc_DMK!M167</f>
        <v>0</v>
      </c>
      <c r="N167" s="233">
        <f>+Lcc_BKK!N167+Lcc_DMK!N167</f>
        <v>0</v>
      </c>
      <c r="O167" s="290">
        <f t="shared" si="231"/>
        <v>0</v>
      </c>
      <c r="P167" s="235">
        <f>Lcc_BKK!P167+Lcc_DMK!P167</f>
        <v>0</v>
      </c>
      <c r="Q167" s="289">
        <f t="shared" ref="Q167:Q169" si="233">O167+P167</f>
        <v>0</v>
      </c>
      <c r="R167" s="232">
        <f>+Lcc_BKK!R167+Lcc_DMK!R167</f>
        <v>0</v>
      </c>
      <c r="S167" s="233">
        <f>+Lcc_BKK!S167+Lcc_DMK!S167</f>
        <v>0</v>
      </c>
      <c r="T167" s="290">
        <f t="shared" ref="T167" si="234">SUM(R167:S167)</f>
        <v>0</v>
      </c>
      <c r="U167" s="235">
        <f>Lcc_BKK!U167+Lcc_DMK!U167</f>
        <v>0</v>
      </c>
      <c r="V167" s="289">
        <f t="shared" ref="V167:V169" si="235">T167+U167</f>
        <v>0</v>
      </c>
      <c r="W167" s="336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>+Lcc_BKK!M168+Lcc_DMK!M168</f>
        <v>0</v>
      </c>
      <c r="N168" s="239">
        <f>+Lcc_BKK!N168+Lcc_DMK!N168</f>
        <v>0</v>
      </c>
      <c r="O168" s="240">
        <f t="shared" si="231"/>
        <v>0</v>
      </c>
      <c r="P168" s="238">
        <f>Lcc_BKK!P168+Lcc_DMK!P168</f>
        <v>0</v>
      </c>
      <c r="Q168" s="240">
        <f t="shared" si="233"/>
        <v>0</v>
      </c>
      <c r="R168" s="238">
        <f>+Lcc_BKK!R168+Lcc_DMK!R168</f>
        <v>0</v>
      </c>
      <c r="S168" s="239">
        <f>+Lcc_BKK!S168+Lcc_DMK!S168</f>
        <v>0</v>
      </c>
      <c r="T168" s="240">
        <f t="shared" ref="T168" si="236">SUM(R168:S168)</f>
        <v>0</v>
      </c>
      <c r="U168" s="238">
        <f>Lcc_BKK!U168+Lcc_DMK!U168</f>
        <v>0</v>
      </c>
      <c r="V168" s="240">
        <f t="shared" si="235"/>
        <v>0</v>
      </c>
      <c r="W168" s="335">
        <f t="shared" ref="W168" si="237">IF(Q168=0,0,((V168/Q168)-1)*100)</f>
        <v>0</v>
      </c>
    </row>
    <row r="169" spans="12:23" ht="13.5" thickTop="1" x14ac:dyDescent="0.2">
      <c r="L169" s="216" t="s">
        <v>20</v>
      </c>
      <c r="M169" s="232">
        <f>+Lcc_BKK!M169+Lcc_DMK!M169</f>
        <v>0</v>
      </c>
      <c r="N169" s="233">
        <f>+Lcc_BKK!N169+Lcc_DMK!N169</f>
        <v>0</v>
      </c>
      <c r="O169" s="289">
        <f>SUM(M169:N169)</f>
        <v>0</v>
      </c>
      <c r="P169" s="235">
        <f>Lcc_BKK!P169+Lcc_DMK!P169</f>
        <v>0</v>
      </c>
      <c r="Q169" s="289">
        <f t="shared" si="233"/>
        <v>0</v>
      </c>
      <c r="R169" s="232">
        <f>+Lcc_BKK!R169+Lcc_DMK!R169</f>
        <v>0</v>
      </c>
      <c r="S169" s="233">
        <f>+Lcc_BKK!S169+Lcc_DMK!S169</f>
        <v>0</v>
      </c>
      <c r="T169" s="289">
        <f>SUM(R169:S169)</f>
        <v>0</v>
      </c>
      <c r="U169" s="235">
        <f>Lcc_BKK!U169+Lcc_DMK!U169</f>
        <v>0</v>
      </c>
      <c r="V169" s="289">
        <f t="shared" si="235"/>
        <v>0</v>
      </c>
      <c r="W169" s="336">
        <f t="shared" ref="W169" si="238">IF(Q169=0,0,((V169/Q169)-1)*100)</f>
        <v>0</v>
      </c>
    </row>
    <row r="170" spans="12:23" x14ac:dyDescent="0.2">
      <c r="L170" s="216" t="s">
        <v>21</v>
      </c>
      <c r="M170" s="232">
        <f>+Lcc_BKK!M170+Lcc_DMK!M170</f>
        <v>0</v>
      </c>
      <c r="N170" s="233">
        <f>+Lcc_BKK!N170+Lcc_DMK!N170</f>
        <v>0</v>
      </c>
      <c r="O170" s="289">
        <f>SUM(M170:N170)</f>
        <v>0</v>
      </c>
      <c r="P170" s="235">
        <f>Lcc_BKK!P170+Lcc_DMK!P170</f>
        <v>0</v>
      </c>
      <c r="Q170" s="289">
        <f>O170+P170</f>
        <v>0</v>
      </c>
      <c r="R170" s="232">
        <f>+Lcc_BKK!R170+Lcc_DMK!R170</f>
        <v>0</v>
      </c>
      <c r="S170" s="233">
        <f>+Lcc_BKK!S170+Lcc_DMK!S170</f>
        <v>0</v>
      </c>
      <c r="T170" s="289">
        <f>SUM(R170:S170)</f>
        <v>0</v>
      </c>
      <c r="U170" s="235">
        <f>Lcc_BKK!U170+Lcc_DMK!U170</f>
        <v>0</v>
      </c>
      <c r="V170" s="289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f>+Lcc_BKK!M171+Lcc_DMK!M171</f>
        <v>0</v>
      </c>
      <c r="N171" s="233">
        <f>+Lcc_BKK!N171+Lcc_DMK!N171</f>
        <v>0</v>
      </c>
      <c r="O171" s="289">
        <f t="shared" ref="O171:O173" si="239">SUM(M171:N171)</f>
        <v>0</v>
      </c>
      <c r="P171" s="235">
        <f>Lcc_BKK!P171+Lcc_DMK!P171</f>
        <v>0</v>
      </c>
      <c r="Q171" s="289">
        <f t="shared" ref="Q171" si="240">O171+P171</f>
        <v>0</v>
      </c>
      <c r="R171" s="232">
        <f>+Lcc_BKK!R171+Lcc_DMK!R171</f>
        <v>0</v>
      </c>
      <c r="S171" s="233">
        <f>+Lcc_BKK!S171+Lcc_DMK!S171</f>
        <v>0</v>
      </c>
      <c r="T171" s="289">
        <f t="shared" ref="T171:T173" si="241">SUM(R171:S171)</f>
        <v>0</v>
      </c>
      <c r="U171" s="235">
        <f>Lcc_BKK!U171+Lcc_DMK!U171</f>
        <v>0</v>
      </c>
      <c r="V171" s="289">
        <f t="shared" ref="V171" si="242"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39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41"/>
        <v>0</v>
      </c>
      <c r="U172" s="238">
        <f>+U169+U170+U171</f>
        <v>0</v>
      </c>
      <c r="V172" s="240">
        <f>+V169+V170+V171</f>
        <v>0</v>
      </c>
      <c r="W172" s="335">
        <f t="shared" ref="W172" si="243">IF(Q172=0,0,((V172/Q172)-1)*100)</f>
        <v>0</v>
      </c>
    </row>
    <row r="173" spans="12:23" ht="13.5" thickTop="1" x14ac:dyDescent="0.2">
      <c r="L173" s="216" t="s">
        <v>24</v>
      </c>
      <c r="M173" s="232">
        <f>+Lcc_BKK!M173+Lcc_DMK!M173</f>
        <v>0</v>
      </c>
      <c r="N173" s="233">
        <f>+Lcc_BKK!N173+Lcc_DMK!N173</f>
        <v>0</v>
      </c>
      <c r="O173" s="289">
        <f t="shared" si="239"/>
        <v>0</v>
      </c>
      <c r="P173" s="235">
        <f>Lcc_BKK!P173+Lcc_DMK!P173</f>
        <v>0</v>
      </c>
      <c r="Q173" s="289">
        <f>O173+P173</f>
        <v>0</v>
      </c>
      <c r="R173" s="232">
        <f>+Lcc_BKK!R173+Lcc_DMK!R173</f>
        <v>0</v>
      </c>
      <c r="S173" s="233">
        <f>+Lcc_BKK!S173+Lcc_DMK!S173</f>
        <v>0</v>
      </c>
      <c r="T173" s="289">
        <f t="shared" si="241"/>
        <v>0</v>
      </c>
      <c r="U173" s="235">
        <f>Lcc_BKK!U173+Lcc_DMK!U173</f>
        <v>0</v>
      </c>
      <c r="V173" s="289">
        <f>T173+U173</f>
        <v>0</v>
      </c>
      <c r="W173" s="336">
        <f>IF(Q173=0,0,((V173/Q173)-1)*100)</f>
        <v>0</v>
      </c>
    </row>
    <row r="174" spans="12:23" x14ac:dyDescent="0.2">
      <c r="L174" s="216" t="s">
        <v>25</v>
      </c>
      <c r="M174" s="232">
        <f>+Lcc_BKK!M174+Lcc_DMK!M174</f>
        <v>0</v>
      </c>
      <c r="N174" s="233">
        <f>+Lcc_BKK!N174+Lcc_DMK!N174</f>
        <v>0</v>
      </c>
      <c r="O174" s="289">
        <f>SUM(M174:N174)</f>
        <v>0</v>
      </c>
      <c r="P174" s="235">
        <f>Lcc_BKK!P174+Lcc_DMK!P174</f>
        <v>0</v>
      </c>
      <c r="Q174" s="289">
        <f>O174+P174</f>
        <v>0</v>
      </c>
      <c r="R174" s="232">
        <f>+Lcc_BKK!R174+Lcc_DMK!R174</f>
        <v>0</v>
      </c>
      <c r="S174" s="233">
        <f>+Lcc_BKK!S174+Lcc_DMK!S174</f>
        <v>0</v>
      </c>
      <c r="T174" s="289">
        <f>SUM(R174:S174)</f>
        <v>0</v>
      </c>
      <c r="U174" s="235">
        <f>Lcc_BKK!U174+Lcc_DMK!U174</f>
        <v>0</v>
      </c>
      <c r="V174" s="289">
        <f>T174+U174</f>
        <v>0</v>
      </c>
      <c r="W174" s="336">
        <f t="shared" ref="W174" si="244">IF(Q174=0,0,((V174/Q174)-1)*100)</f>
        <v>0</v>
      </c>
    </row>
    <row r="175" spans="12:23" ht="13.5" thickBot="1" x14ac:dyDescent="0.25">
      <c r="L175" s="216" t="s">
        <v>26</v>
      </c>
      <c r="M175" s="232">
        <f>+Lcc_BKK!M175+Lcc_DMK!M175</f>
        <v>0</v>
      </c>
      <c r="N175" s="233">
        <f>+Lcc_BKK!N175+Lcc_DMK!N175</f>
        <v>0</v>
      </c>
      <c r="O175" s="290">
        <f>SUM(M175:N175)</f>
        <v>0</v>
      </c>
      <c r="P175" s="243">
        <f>Lcc_BKK!P175+Lcc_DMK!P175</f>
        <v>0</v>
      </c>
      <c r="Q175" s="290">
        <f>O175+P175</f>
        <v>0</v>
      </c>
      <c r="R175" s="232">
        <f>+Lcc_BKK!R175+Lcc_DMK!R175</f>
        <v>0</v>
      </c>
      <c r="S175" s="233">
        <f>+Lcc_BKK!S175+Lcc_DMK!S175</f>
        <v>0</v>
      </c>
      <c r="T175" s="290">
        <f>SUM(R175:S175)</f>
        <v>0</v>
      </c>
      <c r="U175" s="243">
        <f>Lcc_BKK!U175+Lcc_DMK!U175</f>
        <v>0</v>
      </c>
      <c r="V175" s="290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45">+N173+N174+N175</f>
        <v>0</v>
      </c>
      <c r="O176" s="246">
        <f t="shared" si="245"/>
        <v>0</v>
      </c>
      <c r="P176" s="247">
        <f t="shared" si="245"/>
        <v>0</v>
      </c>
      <c r="Q176" s="246">
        <f t="shared" si="245"/>
        <v>0</v>
      </c>
      <c r="R176" s="245">
        <f t="shared" si="245"/>
        <v>0</v>
      </c>
      <c r="S176" s="245">
        <f t="shared" si="245"/>
        <v>0</v>
      </c>
      <c r="T176" s="246">
        <f t="shared" si="245"/>
        <v>0</v>
      </c>
      <c r="U176" s="247">
        <f t="shared" si="245"/>
        <v>0</v>
      </c>
      <c r="V176" s="246">
        <f t="shared" si="245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f>+Lcc_BKK!M177+Lcc_DMK!M177</f>
        <v>0</v>
      </c>
      <c r="N177" s="233">
        <f>+Lcc_BKK!N177+Lcc_DMK!N177</f>
        <v>0</v>
      </c>
      <c r="O177" s="290">
        <f t="shared" ref="O177" si="246">SUM(M177:N177)</f>
        <v>0</v>
      </c>
      <c r="P177" s="249">
        <f>Lcc_BKK!P177+Lcc_DMK!P177</f>
        <v>0</v>
      </c>
      <c r="Q177" s="290">
        <f>O177+P177</f>
        <v>0</v>
      </c>
      <c r="R177" s="232">
        <f>+Lcc_BKK!R177+Lcc_DMK!R177</f>
        <v>0</v>
      </c>
      <c r="S177" s="233">
        <f>+Lcc_BKK!S177+Lcc_DMK!S177</f>
        <v>27</v>
      </c>
      <c r="T177" s="290">
        <f>SUM(R177:S177)</f>
        <v>27</v>
      </c>
      <c r="U177" s="249">
        <f>Lcc_BKK!U177+Lcc_DMK!U177</f>
        <v>0</v>
      </c>
      <c r="V177" s="290">
        <f>T177+U177</f>
        <v>27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f>+Lcc_BKK!M178+Lcc_DMK!M178</f>
        <v>0</v>
      </c>
      <c r="N178" s="233">
        <f>+Lcc_BKK!N178+Lcc_DMK!N178</f>
        <v>0</v>
      </c>
      <c r="O178" s="290">
        <f>SUM(M178:N178)</f>
        <v>0</v>
      </c>
      <c r="P178" s="235">
        <f>Lcc_BKK!P178+Lcc_DMK!P178</f>
        <v>0</v>
      </c>
      <c r="Q178" s="290">
        <f>O178+P178</f>
        <v>0</v>
      </c>
      <c r="R178" s="232">
        <f>+Lcc_BKK!R178+Lcc_DMK!R178</f>
        <v>0</v>
      </c>
      <c r="S178" s="233">
        <f>+Lcc_BKK!S178+Lcc_DMK!S178</f>
        <v>0</v>
      </c>
      <c r="T178" s="290">
        <f>SUM(R178:S178)</f>
        <v>0</v>
      </c>
      <c r="U178" s="235">
        <f>Lcc_BKK!U178+Lcc_DMK!U178</f>
        <v>0</v>
      </c>
      <c r="V178" s="290">
        <f>T178+U178</f>
        <v>0</v>
      </c>
      <c r="W178" s="336">
        <f t="shared" ref="W178" si="247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>
        <f>+Lcc_BKK!M179+Lcc_DMK!M179</f>
        <v>0</v>
      </c>
      <c r="N179" s="233">
        <f>+Lcc_BKK!N179+Lcc_DMK!N179</f>
        <v>0</v>
      </c>
      <c r="O179" s="290">
        <f>SUM(M179:N179)</f>
        <v>0</v>
      </c>
      <c r="P179" s="235">
        <f>Lcc_BKK!P179+Lcc_DMK!P179</f>
        <v>0</v>
      </c>
      <c r="Q179" s="290">
        <f>O179+P179</f>
        <v>0</v>
      </c>
      <c r="R179" s="232">
        <f>+Lcc_BKK!R179+Lcc_DMK!R179</f>
        <v>0</v>
      </c>
      <c r="S179" s="233">
        <f>+Lcc_BKK!S179+Lcc_DMK!S179</f>
        <v>0</v>
      </c>
      <c r="T179" s="290">
        <f>SUM(R179:S179)</f>
        <v>0</v>
      </c>
      <c r="U179" s="235">
        <f>Lcc_BKK!U179+Lcc_DMK!U179</f>
        <v>0</v>
      </c>
      <c r="V179" s="290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48">+M177+M178+M179</f>
        <v>0</v>
      </c>
      <c r="N180" s="245">
        <f t="shared" si="248"/>
        <v>0</v>
      </c>
      <c r="O180" s="246">
        <f t="shared" si="248"/>
        <v>0</v>
      </c>
      <c r="P180" s="247">
        <f t="shared" si="248"/>
        <v>0</v>
      </c>
      <c r="Q180" s="246">
        <f t="shared" si="248"/>
        <v>0</v>
      </c>
      <c r="R180" s="245">
        <f t="shared" si="248"/>
        <v>0</v>
      </c>
      <c r="S180" s="245">
        <f t="shared" si="248"/>
        <v>27</v>
      </c>
      <c r="T180" s="246">
        <f t="shared" si="248"/>
        <v>27</v>
      </c>
      <c r="U180" s="247">
        <f t="shared" si="248"/>
        <v>0</v>
      </c>
      <c r="V180" s="246">
        <f t="shared" si="248"/>
        <v>27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49">+M172+M176+M180</f>
        <v>0</v>
      </c>
      <c r="N181" s="239">
        <f t="shared" si="249"/>
        <v>0</v>
      </c>
      <c r="O181" s="240">
        <f t="shared" si="249"/>
        <v>0</v>
      </c>
      <c r="P181" s="238">
        <f t="shared" si="249"/>
        <v>0</v>
      </c>
      <c r="Q181" s="240">
        <f t="shared" si="249"/>
        <v>0</v>
      </c>
      <c r="R181" s="238">
        <f t="shared" si="249"/>
        <v>0</v>
      </c>
      <c r="S181" s="239">
        <f t="shared" si="249"/>
        <v>27</v>
      </c>
      <c r="T181" s="240">
        <f t="shared" si="249"/>
        <v>27</v>
      </c>
      <c r="U181" s="238">
        <f t="shared" si="249"/>
        <v>0</v>
      </c>
      <c r="V181" s="240">
        <f t="shared" si="249"/>
        <v>27</v>
      </c>
      <c r="W181" s="335">
        <f t="shared" ref="W181" si="250"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51">+M168+M172+M176+M180</f>
        <v>0</v>
      </c>
      <c r="N182" s="239">
        <f t="shared" si="251"/>
        <v>0</v>
      </c>
      <c r="O182" s="240">
        <f t="shared" si="251"/>
        <v>0</v>
      </c>
      <c r="P182" s="238">
        <f t="shared" si="251"/>
        <v>0</v>
      </c>
      <c r="Q182" s="240">
        <f t="shared" si="251"/>
        <v>0</v>
      </c>
      <c r="R182" s="238">
        <f t="shared" si="251"/>
        <v>0</v>
      </c>
      <c r="S182" s="239">
        <f t="shared" si="251"/>
        <v>27</v>
      </c>
      <c r="T182" s="240">
        <f t="shared" si="251"/>
        <v>27</v>
      </c>
      <c r="U182" s="238">
        <f t="shared" si="251"/>
        <v>0</v>
      </c>
      <c r="V182" s="240">
        <f t="shared" si="251"/>
        <v>27</v>
      </c>
      <c r="W182" s="335">
        <f>IF(Q182=0,0,((V182/Q182)-1)*100)</f>
        <v>0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thickTop="1" x14ac:dyDescent="0.2">
      <c r="L184" s="541" t="s">
        <v>58</v>
      </c>
      <c r="M184" s="542"/>
      <c r="N184" s="542"/>
      <c r="O184" s="542"/>
      <c r="P184" s="542"/>
      <c r="Q184" s="542"/>
      <c r="R184" s="542"/>
      <c r="S184" s="542"/>
      <c r="T184" s="542"/>
      <c r="U184" s="542"/>
      <c r="V184" s="542"/>
      <c r="W184" s="543"/>
    </row>
    <row r="185" spans="1:23" ht="13.5" thickBot="1" x14ac:dyDescent="0.25">
      <c r="L185" s="544" t="s">
        <v>59</v>
      </c>
      <c r="M185" s="545"/>
      <c r="N185" s="545"/>
      <c r="O185" s="545"/>
      <c r="P185" s="545"/>
      <c r="Q185" s="545"/>
      <c r="R185" s="545"/>
      <c r="S185" s="545"/>
      <c r="T185" s="545"/>
      <c r="U185" s="545"/>
      <c r="V185" s="545"/>
      <c r="W185" s="546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customHeight="1" thickTop="1" thickBot="1" x14ac:dyDescent="0.25">
      <c r="L187" s="212"/>
      <c r="M187" s="213" t="s">
        <v>4</v>
      </c>
      <c r="N187" s="213"/>
      <c r="O187" s="213"/>
      <c r="P187" s="213"/>
      <c r="Q187" s="214"/>
      <c r="R187" s="213" t="s">
        <v>5</v>
      </c>
      <c r="S187" s="213"/>
      <c r="T187" s="213"/>
      <c r="U187" s="213"/>
      <c r="V187" s="214"/>
      <c r="W187" s="21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220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226"/>
    </row>
    <row r="190" spans="1:23" ht="4.5" customHeight="1" thickTop="1" x14ac:dyDescent="0.2">
      <c r="L190" s="216"/>
      <c r="M190" s="227"/>
      <c r="N190" s="228"/>
      <c r="O190" s="288"/>
      <c r="P190" s="230"/>
      <c r="Q190" s="288"/>
      <c r="R190" s="227"/>
      <c r="S190" s="228"/>
      <c r="T190" s="288"/>
      <c r="U190" s="230"/>
      <c r="V190" s="288"/>
      <c r="W190" s="231"/>
    </row>
    <row r="191" spans="1:23" x14ac:dyDescent="0.2">
      <c r="L191" s="216" t="s">
        <v>16</v>
      </c>
      <c r="M191" s="232">
        <f>+Lcc_BKK!M191+Lcc_DMK!M191</f>
        <v>0</v>
      </c>
      <c r="N191" s="233">
        <f>+Lcc_BKK!N191+Lcc_DMK!N191</f>
        <v>0</v>
      </c>
      <c r="O191" s="290">
        <f>SUM(M191:N191)</f>
        <v>0</v>
      </c>
      <c r="P191" s="235">
        <f>+Lcc_BKK!P191+Lcc_DMK!P191</f>
        <v>0</v>
      </c>
      <c r="Q191" s="289">
        <f>O191+P191</f>
        <v>0</v>
      </c>
      <c r="R191" s="232">
        <f>+Lcc_BKK!R191+Lcc_DMK!R191</f>
        <v>0</v>
      </c>
      <c r="S191" s="233">
        <f>+Lcc_BKK!S191+Lcc_DMK!S191</f>
        <v>0</v>
      </c>
      <c r="T191" s="290">
        <f>SUM(R191:S191)</f>
        <v>0</v>
      </c>
      <c r="U191" s="235">
        <f>+Lcc_BKK!U191+Lcc_DMK!U191</f>
        <v>0</v>
      </c>
      <c r="V191" s="289">
        <f>T191+U191</f>
        <v>0</v>
      </c>
      <c r="W191" s="336">
        <f>IF(Q191=0,0,((V191/Q191)-1)*100)</f>
        <v>0</v>
      </c>
    </row>
    <row r="192" spans="1:23" x14ac:dyDescent="0.2">
      <c r="L192" s="216" t="s">
        <v>17</v>
      </c>
      <c r="M192" s="232">
        <f>+Lcc_BKK!M192+Lcc_DMK!M192</f>
        <v>0</v>
      </c>
      <c r="N192" s="233">
        <f>+Lcc_BKK!N192+Lcc_DMK!N192</f>
        <v>0</v>
      </c>
      <c r="O192" s="290">
        <f t="shared" ref="O192:O194" si="252">SUM(M192:N192)</f>
        <v>0</v>
      </c>
      <c r="P192" s="235">
        <f>+Lcc_BKK!P192+Lcc_DMK!P192</f>
        <v>0</v>
      </c>
      <c r="Q192" s="289">
        <f>O192+P192</f>
        <v>0</v>
      </c>
      <c r="R192" s="232">
        <f>+Lcc_BKK!R192+Lcc_DMK!R192</f>
        <v>0</v>
      </c>
      <c r="S192" s="233">
        <f>+Lcc_BKK!S192+Lcc_DMK!S192</f>
        <v>0</v>
      </c>
      <c r="T192" s="290">
        <f t="shared" ref="T192" si="253">SUM(R192:S192)</f>
        <v>0</v>
      </c>
      <c r="U192" s="235">
        <f>+Lcc_BKK!U192+Lcc_DMK!U192</f>
        <v>0</v>
      </c>
      <c r="V192" s="289">
        <f>T192+U192</f>
        <v>0</v>
      </c>
      <c r="W192" s="336">
        <f>IF(Q192=0,0,((V192/Q192)-1)*100)</f>
        <v>0</v>
      </c>
    </row>
    <row r="193" spans="1:23" ht="13.5" thickBot="1" x14ac:dyDescent="0.25">
      <c r="L193" s="221" t="s">
        <v>18</v>
      </c>
      <c r="M193" s="232">
        <f>+Lcc_BKK!M193+Lcc_DMK!M193</f>
        <v>0</v>
      </c>
      <c r="N193" s="233">
        <f>+Lcc_BKK!N193+Lcc_DMK!N193</f>
        <v>0</v>
      </c>
      <c r="O193" s="290">
        <f t="shared" si="252"/>
        <v>0</v>
      </c>
      <c r="P193" s="235">
        <f>+Lcc_BKK!P193+Lcc_DMK!P193</f>
        <v>0</v>
      </c>
      <c r="Q193" s="289">
        <f t="shared" ref="Q193:Q195" si="254">O193+P193</f>
        <v>0</v>
      </c>
      <c r="R193" s="232">
        <f>+Lcc_BKK!R193+Lcc_DMK!R193</f>
        <v>0</v>
      </c>
      <c r="S193" s="233">
        <f>+Lcc_BKK!S193+Lcc_DMK!S193</f>
        <v>0</v>
      </c>
      <c r="T193" s="290">
        <f t="shared" ref="T193:T194" si="255">SUM(R193:S193)</f>
        <v>0</v>
      </c>
      <c r="U193" s="235">
        <f>+Lcc_BKK!U193+Lcc_DMK!U193</f>
        <v>0</v>
      </c>
      <c r="V193" s="289">
        <f t="shared" ref="V193:V195" si="256">T193+U193</f>
        <v>0</v>
      </c>
      <c r="W193" s="336">
        <f>IF(Q193=0,0,((V193/Q193)-1)*100)</f>
        <v>0</v>
      </c>
    </row>
    <row r="194" spans="1:23" ht="14.25" thickTop="1" thickBot="1" x14ac:dyDescent="0.25">
      <c r="L194" s="237" t="s">
        <v>53</v>
      </c>
      <c r="M194" s="238">
        <f>+Lcc_BKK!M194+Lcc_DMK!M194</f>
        <v>0</v>
      </c>
      <c r="N194" s="239">
        <f>+Lcc_BKK!N194+Lcc_DMK!N194</f>
        <v>0</v>
      </c>
      <c r="O194" s="240">
        <f t="shared" si="252"/>
        <v>0</v>
      </c>
      <c r="P194" s="238">
        <f>+Lcc_BKK!P194+Lcc_DMK!P194</f>
        <v>0</v>
      </c>
      <c r="Q194" s="240">
        <f t="shared" si="254"/>
        <v>0</v>
      </c>
      <c r="R194" s="238">
        <f>+Lcc_BKK!R194+Lcc_DMK!R194</f>
        <v>0</v>
      </c>
      <c r="S194" s="239">
        <f>+Lcc_BKK!S194+Lcc_DMK!S194</f>
        <v>0</v>
      </c>
      <c r="T194" s="240">
        <f t="shared" si="255"/>
        <v>0</v>
      </c>
      <c r="U194" s="238">
        <f>+Lcc_BKK!U194+Lcc_DMK!U194</f>
        <v>0</v>
      </c>
      <c r="V194" s="240">
        <f t="shared" si="256"/>
        <v>0</v>
      </c>
      <c r="W194" s="335">
        <f t="shared" ref="W194" si="257">IF(Q194=0,0,((V194/Q194)-1)*100)</f>
        <v>0</v>
      </c>
    </row>
    <row r="195" spans="1:23" ht="13.5" thickTop="1" x14ac:dyDescent="0.2">
      <c r="L195" s="216" t="s">
        <v>20</v>
      </c>
      <c r="M195" s="232">
        <f>+Lcc_BKK!M195+Lcc_DMK!M195</f>
        <v>0</v>
      </c>
      <c r="N195" s="233">
        <f>+Lcc_BKK!N195+Lcc_DMK!N195</f>
        <v>0</v>
      </c>
      <c r="O195" s="289">
        <f>SUM(M195:N195)</f>
        <v>0</v>
      </c>
      <c r="P195" s="235">
        <f>+Lcc_BKK!P195+Lcc_DMK!P195</f>
        <v>0</v>
      </c>
      <c r="Q195" s="289">
        <f t="shared" si="254"/>
        <v>0</v>
      </c>
      <c r="R195" s="232">
        <f>+Lcc_BKK!R195+Lcc_DMK!R195</f>
        <v>0</v>
      </c>
      <c r="S195" s="233">
        <f>+Lcc_BKK!S195+Lcc_DMK!S195</f>
        <v>0</v>
      </c>
      <c r="T195" s="289">
        <f>SUM(R195:S195)</f>
        <v>0</v>
      </c>
      <c r="U195" s="235">
        <f>+Lcc_BKK!U195+Lcc_DMK!U195</f>
        <v>0</v>
      </c>
      <c r="V195" s="289">
        <f t="shared" si="256"/>
        <v>0</v>
      </c>
      <c r="W195" s="336">
        <f t="shared" ref="W195" si="258">IF(Q195=0,0,((V195/Q195)-1)*100)</f>
        <v>0</v>
      </c>
    </row>
    <row r="196" spans="1:23" ht="15.75" customHeight="1" x14ac:dyDescent="0.2">
      <c r="L196" s="216" t="s">
        <v>21</v>
      </c>
      <c r="M196" s="232">
        <f>+Lcc_BKK!M196+Lcc_DMK!M196</f>
        <v>0</v>
      </c>
      <c r="N196" s="233">
        <f>+Lcc_BKK!N196+Lcc_DMK!N196</f>
        <v>0</v>
      </c>
      <c r="O196" s="289">
        <f>SUM(M196:N196)</f>
        <v>0</v>
      </c>
      <c r="P196" s="235">
        <f>+Lcc_BKK!P196+Lcc_DMK!P196</f>
        <v>0</v>
      </c>
      <c r="Q196" s="289">
        <f>O196+P196</f>
        <v>0</v>
      </c>
      <c r="R196" s="232">
        <f>+Lcc_BKK!R196+Lcc_DMK!R196</f>
        <v>0</v>
      </c>
      <c r="S196" s="233">
        <f>+Lcc_BKK!S196+Lcc_DMK!S196</f>
        <v>0</v>
      </c>
      <c r="T196" s="289">
        <f>SUM(R196:S196)</f>
        <v>0</v>
      </c>
      <c r="U196" s="235">
        <f>+Lcc_BKK!U196+Lcc_DMK!U196</f>
        <v>0</v>
      </c>
      <c r="V196" s="289">
        <f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32">
        <f>+Lcc_BKK!M197+Lcc_DMK!M197</f>
        <v>0</v>
      </c>
      <c r="N197" s="233">
        <f>+Lcc_BKK!N197+Lcc_DMK!N197</f>
        <v>0</v>
      </c>
      <c r="O197" s="289">
        <f t="shared" ref="O197:O199" si="259">SUM(M197:N197)</f>
        <v>0</v>
      </c>
      <c r="P197" s="235">
        <f>+Lcc_BKK!P197+Lcc_DMK!P197</f>
        <v>0</v>
      </c>
      <c r="Q197" s="289">
        <f t="shared" ref="Q197" si="260">O197+P197</f>
        <v>0</v>
      </c>
      <c r="R197" s="232">
        <f>+Lcc_BKK!R197+Lcc_DMK!R197</f>
        <v>0</v>
      </c>
      <c r="S197" s="233">
        <f>+Lcc_BKK!S197+Lcc_DMK!S197</f>
        <v>0</v>
      </c>
      <c r="T197" s="289">
        <f t="shared" ref="T197:T199" si="261">SUM(R197:S197)</f>
        <v>0</v>
      </c>
      <c r="U197" s="235">
        <f>+Lcc_BKK!U197+Lcc_DMK!U197</f>
        <v>0</v>
      </c>
      <c r="V197" s="289">
        <f t="shared" ref="V197" si="262"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59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61"/>
        <v>0</v>
      </c>
      <c r="U198" s="238">
        <f>+U195+U196+U197</f>
        <v>0</v>
      </c>
      <c r="V198" s="240">
        <f>+V195+V196+V197</f>
        <v>0</v>
      </c>
      <c r="W198" s="335">
        <f t="shared" ref="W198" si="263">IF(Q198=0,0,((V198/Q198)-1)*100)</f>
        <v>0</v>
      </c>
    </row>
    <row r="199" spans="1:23" ht="13.5" thickTop="1" x14ac:dyDescent="0.2">
      <c r="L199" s="216" t="s">
        <v>24</v>
      </c>
      <c r="M199" s="232">
        <f>+Lcc_BKK!M199+Lcc_DMK!M199</f>
        <v>0</v>
      </c>
      <c r="N199" s="233">
        <f>+Lcc_BKK!N199+Lcc_DMK!N199</f>
        <v>0</v>
      </c>
      <c r="O199" s="289">
        <f t="shared" si="259"/>
        <v>0</v>
      </c>
      <c r="P199" s="235">
        <f>+Lcc_BKK!P199+Lcc_DMK!P199</f>
        <v>0</v>
      </c>
      <c r="Q199" s="289">
        <f>O199+P199</f>
        <v>0</v>
      </c>
      <c r="R199" s="232">
        <f>+Lcc_BKK!R199+Lcc_DMK!R199</f>
        <v>0</v>
      </c>
      <c r="S199" s="233">
        <f>+Lcc_BKK!S199+Lcc_DMK!S199</f>
        <v>0</v>
      </c>
      <c r="T199" s="289">
        <f t="shared" si="261"/>
        <v>0</v>
      </c>
      <c r="U199" s="235">
        <f>+Lcc_BKK!U199+Lcc_DMK!U199</f>
        <v>0</v>
      </c>
      <c r="V199" s="289">
        <f>T199+U199</f>
        <v>0</v>
      </c>
      <c r="W199" s="336">
        <f>IF(Q199=0,0,((V199/Q199)-1)*100)</f>
        <v>0</v>
      </c>
    </row>
    <row r="200" spans="1:23" x14ac:dyDescent="0.2">
      <c r="L200" s="216" t="s">
        <v>25</v>
      </c>
      <c r="M200" s="232">
        <f>+Lcc_BKK!M200+Lcc_DMK!M200</f>
        <v>0</v>
      </c>
      <c r="N200" s="233">
        <f>+Lcc_BKK!N200+Lcc_DMK!N200</f>
        <v>0</v>
      </c>
      <c r="O200" s="289">
        <f>SUM(M200:N200)</f>
        <v>0</v>
      </c>
      <c r="P200" s="235">
        <f>+Lcc_BKK!P200+Lcc_DMK!P200</f>
        <v>0</v>
      </c>
      <c r="Q200" s="289">
        <f>O200+P200</f>
        <v>0</v>
      </c>
      <c r="R200" s="232">
        <f>+Lcc_BKK!R200+Lcc_DMK!R200</f>
        <v>0</v>
      </c>
      <c r="S200" s="233">
        <f>+Lcc_BKK!S200+Lcc_DMK!S200</f>
        <v>0</v>
      </c>
      <c r="T200" s="289">
        <f>SUM(R200:S200)</f>
        <v>0</v>
      </c>
      <c r="U200" s="235">
        <f>+Lcc_BKK!U200+Lcc_DMK!U200</f>
        <v>0</v>
      </c>
      <c r="V200" s="289">
        <f>T200+U200</f>
        <v>0</v>
      </c>
      <c r="W200" s="336">
        <f t="shared" ref="W200" si="264">IF(Q200=0,0,((V200/Q200)-1)*100)</f>
        <v>0</v>
      </c>
    </row>
    <row r="201" spans="1:23" ht="13.5" thickBot="1" x14ac:dyDescent="0.25">
      <c r="L201" s="216" t="s">
        <v>26</v>
      </c>
      <c r="M201" s="232">
        <f>+Lcc_BKK!M201+Lcc_DMK!M201</f>
        <v>0</v>
      </c>
      <c r="N201" s="233">
        <f>+Lcc_BKK!N201+Lcc_DMK!N201</f>
        <v>0</v>
      </c>
      <c r="O201" s="290">
        <f>SUM(M201:N201)</f>
        <v>0</v>
      </c>
      <c r="P201" s="243">
        <f>+Lcc_BKK!P201+Lcc_DMK!P201</f>
        <v>0</v>
      </c>
      <c r="Q201" s="290">
        <f>O201+P201</f>
        <v>0</v>
      </c>
      <c r="R201" s="232">
        <f>+Lcc_BKK!R201+Lcc_DMK!R201</f>
        <v>0</v>
      </c>
      <c r="S201" s="233">
        <f>+Lcc_BKK!S201+Lcc_DMK!S201</f>
        <v>0</v>
      </c>
      <c r="T201" s="290">
        <f>SUM(R201:S201)</f>
        <v>0</v>
      </c>
      <c r="U201" s="243">
        <f>+Lcc_BKK!U201+Lcc_DMK!U201</f>
        <v>0</v>
      </c>
      <c r="V201" s="290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65">+N199+N200+N201</f>
        <v>0</v>
      </c>
      <c r="O202" s="246">
        <f t="shared" ref="O202" si="266">+O199+O200+O201</f>
        <v>0</v>
      </c>
      <c r="P202" s="247">
        <f t="shared" ref="P202" si="267">+P199+P200+P201</f>
        <v>0</v>
      </c>
      <c r="Q202" s="246">
        <f t="shared" ref="Q202" si="268">+Q199+Q200+Q201</f>
        <v>0</v>
      </c>
      <c r="R202" s="245">
        <f t="shared" ref="R202" si="269">+R199+R200+R201</f>
        <v>0</v>
      </c>
      <c r="S202" s="245">
        <f t="shared" ref="S202" si="270">+S199+S200+S201</f>
        <v>0</v>
      </c>
      <c r="T202" s="246">
        <f t="shared" ref="T202" si="271">+T199+T200+T201</f>
        <v>0</v>
      </c>
      <c r="U202" s="247">
        <f t="shared" ref="U202" si="272">+U199+U200+U201</f>
        <v>0</v>
      </c>
      <c r="V202" s="246">
        <f t="shared" ref="V202" si="273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f>+Lcc_BKK!M203+Lcc_DMK!M203</f>
        <v>0</v>
      </c>
      <c r="N203" s="233">
        <f>+Lcc_BKK!N203+Lcc_DMK!N203</f>
        <v>0</v>
      </c>
      <c r="O203" s="290">
        <f t="shared" ref="O203" si="274">SUM(M203:N203)</f>
        <v>0</v>
      </c>
      <c r="P203" s="249">
        <f>+Lcc_BKK!P203+Lcc_DMK!P203</f>
        <v>0</v>
      </c>
      <c r="Q203" s="290">
        <f>O203+P203</f>
        <v>0</v>
      </c>
      <c r="R203" s="232">
        <f>+Lcc_BKK!R203+Lcc_DMK!R203</f>
        <v>0</v>
      </c>
      <c r="S203" s="233">
        <f>+Lcc_BKK!S203+Lcc_DMK!S203</f>
        <v>0</v>
      </c>
      <c r="T203" s="290">
        <f>SUM(R203:S203)</f>
        <v>0</v>
      </c>
      <c r="U203" s="249">
        <f>+Lcc_BKK!U203+Lcc_DMK!U203</f>
        <v>0</v>
      </c>
      <c r="V203" s="290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f>+Lcc_BKK!M204+Lcc_DMK!M204</f>
        <v>0</v>
      </c>
      <c r="N204" s="233">
        <f>+Lcc_BKK!N204+Lcc_DMK!N204</f>
        <v>0</v>
      </c>
      <c r="O204" s="290">
        <f>SUM(M204:N204)</f>
        <v>0</v>
      </c>
      <c r="P204" s="235">
        <f>+Lcc_BKK!P204+Lcc_DMK!P204</f>
        <v>0</v>
      </c>
      <c r="Q204" s="290">
        <f>O204+P204</f>
        <v>0</v>
      </c>
      <c r="R204" s="232">
        <f>+Lcc_BKK!R204+Lcc_DMK!R204</f>
        <v>0</v>
      </c>
      <c r="S204" s="233">
        <f>+Lcc_BKK!S204+Lcc_DMK!S204</f>
        <v>0</v>
      </c>
      <c r="T204" s="290">
        <f>SUM(R204:S204)</f>
        <v>0</v>
      </c>
      <c r="U204" s="235">
        <f>+Lcc_BKK!U204+Lcc_DMK!U204</f>
        <v>0</v>
      </c>
      <c r="V204" s="290">
        <f>T204+U204</f>
        <v>0</v>
      </c>
      <c r="W204" s="336">
        <f t="shared" ref="W204" si="275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32">
        <f>+Lcc_BKK!M205+Lcc_DMK!M205</f>
        <v>0</v>
      </c>
      <c r="N205" s="233">
        <f>+Lcc_BKK!N205+Lcc_DMK!N205</f>
        <v>0</v>
      </c>
      <c r="O205" s="290">
        <f>SUM(M205:N205)</f>
        <v>0</v>
      </c>
      <c r="P205" s="235">
        <f>+Lcc_BKK!P205+Lcc_DMK!P205</f>
        <v>0</v>
      </c>
      <c r="Q205" s="290">
        <f>O205+P205</f>
        <v>0</v>
      </c>
      <c r="R205" s="232">
        <f>+Lcc_BKK!R205+Lcc_DMK!R205</f>
        <v>0</v>
      </c>
      <c r="S205" s="233">
        <f>+Lcc_BKK!S205+Lcc_DMK!S205</f>
        <v>0</v>
      </c>
      <c r="T205" s="290">
        <f>SUM(R205:S205)</f>
        <v>0</v>
      </c>
      <c r="U205" s="235">
        <f>+Lcc_BKK!U205+Lcc_DMK!U205</f>
        <v>0</v>
      </c>
      <c r="V205" s="290">
        <f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76">+M203+M204+M205</f>
        <v>0</v>
      </c>
      <c r="N206" s="245">
        <f t="shared" si="276"/>
        <v>0</v>
      </c>
      <c r="O206" s="246">
        <f t="shared" si="276"/>
        <v>0</v>
      </c>
      <c r="P206" s="247">
        <f t="shared" si="276"/>
        <v>0</v>
      </c>
      <c r="Q206" s="246">
        <f t="shared" si="276"/>
        <v>0</v>
      </c>
      <c r="R206" s="245">
        <f t="shared" si="276"/>
        <v>0</v>
      </c>
      <c r="S206" s="245">
        <f t="shared" si="276"/>
        <v>0</v>
      </c>
      <c r="T206" s="246">
        <f t="shared" si="276"/>
        <v>0</v>
      </c>
      <c r="U206" s="247">
        <f t="shared" si="276"/>
        <v>0</v>
      </c>
      <c r="V206" s="246">
        <f t="shared" si="276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77">+M198+M202+M206</f>
        <v>0</v>
      </c>
      <c r="N207" s="239">
        <f t="shared" si="277"/>
        <v>0</v>
      </c>
      <c r="O207" s="240">
        <f t="shared" si="277"/>
        <v>0</v>
      </c>
      <c r="P207" s="238">
        <f t="shared" si="277"/>
        <v>0</v>
      </c>
      <c r="Q207" s="240">
        <f t="shared" si="277"/>
        <v>0</v>
      </c>
      <c r="R207" s="238">
        <f t="shared" si="277"/>
        <v>0</v>
      </c>
      <c r="S207" s="239">
        <f t="shared" si="277"/>
        <v>0</v>
      </c>
      <c r="T207" s="240">
        <f t="shared" si="277"/>
        <v>0</v>
      </c>
      <c r="U207" s="238">
        <f t="shared" si="277"/>
        <v>0</v>
      </c>
      <c r="V207" s="240">
        <f t="shared" si="277"/>
        <v>0</v>
      </c>
      <c r="W207" s="335">
        <f t="shared" ref="W207" si="278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79">+M194+M198+M202+M206</f>
        <v>0</v>
      </c>
      <c r="N208" s="239">
        <f t="shared" si="279"/>
        <v>0</v>
      </c>
      <c r="O208" s="240">
        <f t="shared" si="279"/>
        <v>0</v>
      </c>
      <c r="P208" s="238">
        <f t="shared" si="279"/>
        <v>0</v>
      </c>
      <c r="Q208" s="240">
        <f t="shared" si="279"/>
        <v>0</v>
      </c>
      <c r="R208" s="238">
        <f t="shared" si="279"/>
        <v>0</v>
      </c>
      <c r="S208" s="239">
        <f t="shared" si="279"/>
        <v>0</v>
      </c>
      <c r="T208" s="240">
        <f t="shared" si="279"/>
        <v>0</v>
      </c>
      <c r="U208" s="238">
        <f t="shared" si="279"/>
        <v>0</v>
      </c>
      <c r="V208" s="240">
        <f t="shared" si="279"/>
        <v>0</v>
      </c>
      <c r="W208" s="335">
        <f>IF(Q208=0,0,((V208/Q208)-1)*100)</f>
        <v>0</v>
      </c>
    </row>
    <row r="209" spans="12:23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customHeight="1" thickTop="1" thickBot="1" x14ac:dyDescent="0.25">
      <c r="L213" s="212"/>
      <c r="M213" s="213" t="s">
        <v>4</v>
      </c>
      <c r="N213" s="213"/>
      <c r="O213" s="213"/>
      <c r="P213" s="213"/>
      <c r="Q213" s="214"/>
      <c r="R213" s="213" t="s">
        <v>5</v>
      </c>
      <c r="S213" s="213"/>
      <c r="T213" s="213"/>
      <c r="U213" s="213"/>
      <c r="V213" s="214"/>
      <c r="W213" s="21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218"/>
      <c r="R214" s="217"/>
      <c r="S214" s="209"/>
      <c r="T214" s="218"/>
      <c r="U214" s="219"/>
      <c r="V214" s="218"/>
      <c r="W214" s="220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224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224" t="s">
        <v>11</v>
      </c>
      <c r="W215" s="226"/>
    </row>
    <row r="216" spans="12:23" ht="4.5" customHeight="1" thickTop="1" x14ac:dyDescent="0.2">
      <c r="L216" s="216"/>
      <c r="M216" s="227"/>
      <c r="N216" s="228"/>
      <c r="O216" s="288"/>
      <c r="P216" s="230"/>
      <c r="Q216" s="291"/>
      <c r="R216" s="227"/>
      <c r="S216" s="228"/>
      <c r="T216" s="288"/>
      <c r="U216" s="230"/>
      <c r="V216" s="291"/>
      <c r="W216" s="231"/>
    </row>
    <row r="217" spans="12:23" ht="12.75" customHeight="1" x14ac:dyDescent="0.2">
      <c r="L217" s="216" t="s">
        <v>16</v>
      </c>
      <c r="M217" s="232">
        <f t="shared" ref="M217:N219" si="280">+M165+M191</f>
        <v>0</v>
      </c>
      <c r="N217" s="233">
        <f t="shared" si="280"/>
        <v>0</v>
      </c>
      <c r="O217" s="289">
        <f>M217+N217</f>
        <v>0</v>
      </c>
      <c r="P217" s="235">
        <f>+P165+P191</f>
        <v>0</v>
      </c>
      <c r="Q217" s="292">
        <f>O217+P217</f>
        <v>0</v>
      </c>
      <c r="R217" s="232">
        <f t="shared" ref="R217:S219" si="281">+R165+R191</f>
        <v>0</v>
      </c>
      <c r="S217" s="233">
        <f t="shared" si="281"/>
        <v>0</v>
      </c>
      <c r="T217" s="289">
        <f>R217+S217</f>
        <v>0</v>
      </c>
      <c r="U217" s="235">
        <f>+U165+U191</f>
        <v>0</v>
      </c>
      <c r="V217" s="292">
        <f>T217+U217</f>
        <v>0</v>
      </c>
      <c r="W217" s="336">
        <f>IF(Q217=0,0,((V217/Q217)-1)*100)</f>
        <v>0</v>
      </c>
    </row>
    <row r="218" spans="12:23" x14ac:dyDescent="0.2">
      <c r="L218" s="216" t="s">
        <v>17</v>
      </c>
      <c r="M218" s="232">
        <f t="shared" si="280"/>
        <v>0</v>
      </c>
      <c r="N218" s="233">
        <f t="shared" si="280"/>
        <v>0</v>
      </c>
      <c r="O218" s="289">
        <f t="shared" ref="O218:O219" si="282">M218+N218</f>
        <v>0</v>
      </c>
      <c r="P218" s="235">
        <f>+P166+P192</f>
        <v>0</v>
      </c>
      <c r="Q218" s="292">
        <f>O218+P218</f>
        <v>0</v>
      </c>
      <c r="R218" s="232">
        <f t="shared" si="281"/>
        <v>0</v>
      </c>
      <c r="S218" s="233">
        <f t="shared" si="281"/>
        <v>0</v>
      </c>
      <c r="T218" s="289">
        <f t="shared" ref="T218:T219" si="283">R218+S218</f>
        <v>0</v>
      </c>
      <c r="U218" s="235">
        <f>+U166+U192</f>
        <v>0</v>
      </c>
      <c r="V218" s="292">
        <f>T218+U218</f>
        <v>0</v>
      </c>
      <c r="W218" s="336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80"/>
        <v>0</v>
      </c>
      <c r="N219" s="233">
        <f t="shared" si="280"/>
        <v>0</v>
      </c>
      <c r="O219" s="289">
        <f t="shared" si="282"/>
        <v>0</v>
      </c>
      <c r="P219" s="235">
        <f>+P167+P193</f>
        <v>0</v>
      </c>
      <c r="Q219" s="292">
        <f>O219+P219</f>
        <v>0</v>
      </c>
      <c r="R219" s="232">
        <f t="shared" si="281"/>
        <v>0</v>
      </c>
      <c r="S219" s="233">
        <f t="shared" si="281"/>
        <v>0</v>
      </c>
      <c r="T219" s="289">
        <f t="shared" si="283"/>
        <v>0</v>
      </c>
      <c r="U219" s="235">
        <f>+U167+U193</f>
        <v>0</v>
      </c>
      <c r="V219" s="292">
        <f>T219+U219</f>
        <v>0</v>
      </c>
      <c r="W219" s="336">
        <f>IF(Q219=0,0,((V219/Q219)-1)*100)</f>
        <v>0</v>
      </c>
    </row>
    <row r="220" spans="12:23" ht="14.25" thickTop="1" thickBot="1" x14ac:dyDescent="0.25">
      <c r="L220" s="237" t="s">
        <v>53</v>
      </c>
      <c r="M220" s="238">
        <f t="shared" ref="M220:Q220" si="284">+M217+M218+M219</f>
        <v>0</v>
      </c>
      <c r="N220" s="239">
        <f t="shared" si="284"/>
        <v>0</v>
      </c>
      <c r="O220" s="240">
        <f t="shared" si="284"/>
        <v>0</v>
      </c>
      <c r="P220" s="238">
        <f t="shared" si="284"/>
        <v>0</v>
      </c>
      <c r="Q220" s="240">
        <f t="shared" si="284"/>
        <v>0</v>
      </c>
      <c r="R220" s="238">
        <f t="shared" ref="R220:V220" si="285">+R217+R218+R219</f>
        <v>0</v>
      </c>
      <c r="S220" s="239">
        <f t="shared" si="285"/>
        <v>0</v>
      </c>
      <c r="T220" s="240">
        <f t="shared" si="285"/>
        <v>0</v>
      </c>
      <c r="U220" s="238">
        <f t="shared" si="285"/>
        <v>0</v>
      </c>
      <c r="V220" s="240">
        <f t="shared" si="285"/>
        <v>0</v>
      </c>
      <c r="W220" s="335">
        <f t="shared" ref="W220" si="286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87">+M169+M195</f>
        <v>0</v>
      </c>
      <c r="N221" s="233">
        <f t="shared" si="287"/>
        <v>0</v>
      </c>
      <c r="O221" s="289">
        <f>M221+N221</f>
        <v>0</v>
      </c>
      <c r="P221" s="235">
        <f>+P169+P195</f>
        <v>0</v>
      </c>
      <c r="Q221" s="292">
        <f>O221+P221</f>
        <v>0</v>
      </c>
      <c r="R221" s="232">
        <f t="shared" ref="R221:S223" si="288">+R169+R195</f>
        <v>0</v>
      </c>
      <c r="S221" s="233">
        <f t="shared" si="288"/>
        <v>0</v>
      </c>
      <c r="T221" s="289">
        <f>R221+S221</f>
        <v>0</v>
      </c>
      <c r="U221" s="235">
        <f>+U169+U195</f>
        <v>0</v>
      </c>
      <c r="V221" s="292">
        <f>T221+U221</f>
        <v>0</v>
      </c>
      <c r="W221" s="336">
        <f>IF(Q221=0,0,((V221/Q221)-1)*100)</f>
        <v>0</v>
      </c>
    </row>
    <row r="222" spans="12:23" x14ac:dyDescent="0.2">
      <c r="L222" s="216" t="s">
        <v>21</v>
      </c>
      <c r="M222" s="232">
        <f t="shared" si="287"/>
        <v>0</v>
      </c>
      <c r="N222" s="233">
        <f t="shared" si="287"/>
        <v>0</v>
      </c>
      <c r="O222" s="289">
        <f>M222+N222</f>
        <v>0</v>
      </c>
      <c r="P222" s="235">
        <f>+P170+P196</f>
        <v>0</v>
      </c>
      <c r="Q222" s="292">
        <f>O222+P222</f>
        <v>0</v>
      </c>
      <c r="R222" s="232">
        <f t="shared" si="288"/>
        <v>0</v>
      </c>
      <c r="S222" s="233">
        <f t="shared" si="288"/>
        <v>0</v>
      </c>
      <c r="T222" s="289">
        <f>R222+S222</f>
        <v>0</v>
      </c>
      <c r="U222" s="235">
        <f>+U170+U196</f>
        <v>0</v>
      </c>
      <c r="V222" s="292">
        <f>T222+U222</f>
        <v>0</v>
      </c>
      <c r="W222" s="336">
        <f>IF(Q222=0,0,((V222/Q222)-1)*100)</f>
        <v>0</v>
      </c>
    </row>
    <row r="223" spans="12:23" ht="13.5" thickBot="1" x14ac:dyDescent="0.25">
      <c r="L223" s="216" t="s">
        <v>22</v>
      </c>
      <c r="M223" s="232">
        <f t="shared" si="287"/>
        <v>0</v>
      </c>
      <c r="N223" s="233">
        <f t="shared" si="287"/>
        <v>0</v>
      </c>
      <c r="O223" s="289">
        <f t="shared" ref="O223:O225" si="289">M223+N223</f>
        <v>0</v>
      </c>
      <c r="P223" s="235">
        <f>+P171+P197</f>
        <v>0</v>
      </c>
      <c r="Q223" s="292">
        <f>O223+P223</f>
        <v>0</v>
      </c>
      <c r="R223" s="232">
        <f t="shared" si="288"/>
        <v>0</v>
      </c>
      <c r="S223" s="233">
        <f t="shared" si="288"/>
        <v>0</v>
      </c>
      <c r="T223" s="289">
        <f t="shared" ref="T223:T225" si="290">R223+S223</f>
        <v>0</v>
      </c>
      <c r="U223" s="235">
        <f>+U171+U197</f>
        <v>0</v>
      </c>
      <c r="V223" s="292">
        <f>T223+U223</f>
        <v>0</v>
      </c>
      <c r="W223" s="336">
        <f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89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90"/>
        <v>0</v>
      </c>
      <c r="U224" s="238">
        <f>+U221+U222+U223</f>
        <v>0</v>
      </c>
      <c r="V224" s="240">
        <f>+V221+V222+V223</f>
        <v>0</v>
      </c>
      <c r="W224" s="335">
        <f t="shared" ref="W224" si="291">IF(Q224=0,0,((V224/Q224)-1)*100)</f>
        <v>0</v>
      </c>
    </row>
    <row r="225" spans="1:23" ht="13.5" thickTop="1" x14ac:dyDescent="0.2">
      <c r="L225" s="216" t="s">
        <v>24</v>
      </c>
      <c r="M225" s="232">
        <f t="shared" ref="M225:N227" si="292">+M173+M199</f>
        <v>0</v>
      </c>
      <c r="N225" s="233">
        <f t="shared" si="292"/>
        <v>0</v>
      </c>
      <c r="O225" s="289">
        <f t="shared" si="289"/>
        <v>0</v>
      </c>
      <c r="P225" s="235">
        <f>+P173+P199</f>
        <v>0</v>
      </c>
      <c r="Q225" s="292">
        <f>O225+P225</f>
        <v>0</v>
      </c>
      <c r="R225" s="232">
        <f t="shared" ref="R225:S227" si="293">+R173+R199</f>
        <v>0</v>
      </c>
      <c r="S225" s="233">
        <f t="shared" si="293"/>
        <v>0</v>
      </c>
      <c r="T225" s="289">
        <f t="shared" si="290"/>
        <v>0</v>
      </c>
      <c r="U225" s="235">
        <f>+U173+U199</f>
        <v>0</v>
      </c>
      <c r="V225" s="292">
        <f>T225+U225</f>
        <v>0</v>
      </c>
      <c r="W225" s="336">
        <f t="shared" ref="W225" si="294">IF(Q225=0,0,((V225/Q225)-1)*100)</f>
        <v>0</v>
      </c>
    </row>
    <row r="226" spans="1:23" x14ac:dyDescent="0.2">
      <c r="L226" s="216" t="s">
        <v>25</v>
      </c>
      <c r="M226" s="232">
        <f t="shared" si="292"/>
        <v>0</v>
      </c>
      <c r="N226" s="233">
        <f t="shared" si="292"/>
        <v>0</v>
      </c>
      <c r="O226" s="289">
        <f>M226+N226</f>
        <v>0</v>
      </c>
      <c r="P226" s="235">
        <f>+P174+P200</f>
        <v>0</v>
      </c>
      <c r="Q226" s="292">
        <f>O226+P226</f>
        <v>0</v>
      </c>
      <c r="R226" s="232">
        <f t="shared" si="293"/>
        <v>0</v>
      </c>
      <c r="S226" s="233">
        <f t="shared" si="293"/>
        <v>0</v>
      </c>
      <c r="T226" s="289">
        <f>R226+S226</f>
        <v>0</v>
      </c>
      <c r="U226" s="235">
        <f>+U174+U200</f>
        <v>0</v>
      </c>
      <c r="V226" s="292">
        <f>T226+U226</f>
        <v>0</v>
      </c>
      <c r="W226" s="336">
        <f t="shared" ref="W226" si="295">IF(Q226=0,0,((V226/Q226)-1)*100)</f>
        <v>0</v>
      </c>
    </row>
    <row r="227" spans="1:23" ht="13.5" thickBot="1" x14ac:dyDescent="0.25">
      <c r="L227" s="216" t="s">
        <v>26</v>
      </c>
      <c r="M227" s="232">
        <f t="shared" si="292"/>
        <v>0</v>
      </c>
      <c r="N227" s="233">
        <f t="shared" si="292"/>
        <v>0</v>
      </c>
      <c r="O227" s="290">
        <f>M227+N227</f>
        <v>0</v>
      </c>
      <c r="P227" s="243">
        <f>+P175+P201</f>
        <v>0</v>
      </c>
      <c r="Q227" s="292">
        <f>O227+P227</f>
        <v>0</v>
      </c>
      <c r="R227" s="232">
        <f t="shared" si="293"/>
        <v>0</v>
      </c>
      <c r="S227" s="233">
        <f t="shared" si="293"/>
        <v>0</v>
      </c>
      <c r="T227" s="290">
        <f>R227+S227</f>
        <v>0</v>
      </c>
      <c r="U227" s="243">
        <f>+U175+U201</f>
        <v>0</v>
      </c>
      <c r="V227" s="292">
        <f>T227+U227</f>
        <v>0</v>
      </c>
      <c r="W227" s="3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96">+N225+N226+N227</f>
        <v>0</v>
      </c>
      <c r="O228" s="246">
        <f t="shared" ref="O228" si="297">+O225+O226+O227</f>
        <v>0</v>
      </c>
      <c r="P228" s="247">
        <f t="shared" ref="P228" si="298">+P225+P226+P227</f>
        <v>0</v>
      </c>
      <c r="Q228" s="246">
        <f t="shared" ref="Q228" si="299">+Q225+Q226+Q227</f>
        <v>0</v>
      </c>
      <c r="R228" s="245">
        <f t="shared" ref="R228" si="300">+R225+R226+R227</f>
        <v>0</v>
      </c>
      <c r="S228" s="245">
        <f t="shared" ref="S228" si="301">+S225+S226+S227</f>
        <v>0</v>
      </c>
      <c r="T228" s="246">
        <f t="shared" ref="T228" si="302">+T225+T226+T227</f>
        <v>0</v>
      </c>
      <c r="U228" s="247">
        <f t="shared" ref="U228" si="303">+U225+U226+U227</f>
        <v>0</v>
      </c>
      <c r="V228" s="246">
        <f t="shared" ref="V228" si="304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305">+M177+M203</f>
        <v>0</v>
      </c>
      <c r="N229" s="233">
        <f t="shared" si="305"/>
        <v>0</v>
      </c>
      <c r="O229" s="290">
        <f t="shared" ref="O229" si="306">M229+N229</f>
        <v>0</v>
      </c>
      <c r="P229" s="249">
        <f>+P177+P203</f>
        <v>0</v>
      </c>
      <c r="Q229" s="292">
        <f>O229+P229</f>
        <v>0</v>
      </c>
      <c r="R229" s="232">
        <f t="shared" ref="R229:S231" si="307">+R177+R203</f>
        <v>0</v>
      </c>
      <c r="S229" s="233">
        <f t="shared" si="307"/>
        <v>27</v>
      </c>
      <c r="T229" s="290">
        <f>R229+S229</f>
        <v>27</v>
      </c>
      <c r="U229" s="249">
        <f>+U177+U203</f>
        <v>0</v>
      </c>
      <c r="V229" s="292">
        <f>T229+U229</f>
        <v>27</v>
      </c>
      <c r="W229" s="336">
        <f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305"/>
        <v>0</v>
      </c>
      <c r="N230" s="233">
        <f t="shared" si="305"/>
        <v>0</v>
      </c>
      <c r="O230" s="290">
        <f>M230+N230</f>
        <v>0</v>
      </c>
      <c r="P230" s="235">
        <f>+P178+P204</f>
        <v>0</v>
      </c>
      <c r="Q230" s="292">
        <f>O230+P230</f>
        <v>0</v>
      </c>
      <c r="R230" s="232">
        <f t="shared" si="307"/>
        <v>0</v>
      </c>
      <c r="S230" s="233">
        <f t="shared" si="307"/>
        <v>0</v>
      </c>
      <c r="T230" s="290">
        <f>R230+S230</f>
        <v>0</v>
      </c>
      <c r="U230" s="235">
        <f>+U178+U204</f>
        <v>0</v>
      </c>
      <c r="V230" s="292">
        <f>T230+U230</f>
        <v>0</v>
      </c>
      <c r="W230" s="336">
        <f t="shared" ref="W230" si="308"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305"/>
        <v>0</v>
      </c>
      <c r="N231" s="233">
        <f t="shared" si="305"/>
        <v>0</v>
      </c>
      <c r="O231" s="290">
        <f>M231+N231</f>
        <v>0</v>
      </c>
      <c r="P231" s="235">
        <f>+P179+P205</f>
        <v>0</v>
      </c>
      <c r="Q231" s="292">
        <f>O231+P231</f>
        <v>0</v>
      </c>
      <c r="R231" s="232">
        <f t="shared" si="307"/>
        <v>0</v>
      </c>
      <c r="S231" s="233">
        <f t="shared" si="307"/>
        <v>0</v>
      </c>
      <c r="T231" s="290">
        <f>R231+S231</f>
        <v>0</v>
      </c>
      <c r="U231" s="235">
        <f>+U179+U205</f>
        <v>0</v>
      </c>
      <c r="V231" s="292">
        <f>T231+U231</f>
        <v>0</v>
      </c>
      <c r="W231" s="3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309">+M229+M230+M231</f>
        <v>0</v>
      </c>
      <c r="N232" s="245">
        <f t="shared" si="309"/>
        <v>0</v>
      </c>
      <c r="O232" s="246">
        <f t="shared" si="309"/>
        <v>0</v>
      </c>
      <c r="P232" s="247">
        <f t="shared" si="309"/>
        <v>0</v>
      </c>
      <c r="Q232" s="246">
        <f t="shared" si="309"/>
        <v>0</v>
      </c>
      <c r="R232" s="245">
        <f t="shared" si="309"/>
        <v>0</v>
      </c>
      <c r="S232" s="245">
        <f t="shared" si="309"/>
        <v>27</v>
      </c>
      <c r="T232" s="246">
        <f t="shared" si="309"/>
        <v>27</v>
      </c>
      <c r="U232" s="247">
        <f t="shared" si="309"/>
        <v>0</v>
      </c>
      <c r="V232" s="246">
        <f t="shared" si="309"/>
        <v>27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310">+M224+M228+M232</f>
        <v>0</v>
      </c>
      <c r="N233" s="239">
        <f t="shared" si="310"/>
        <v>0</v>
      </c>
      <c r="O233" s="240">
        <f t="shared" si="310"/>
        <v>0</v>
      </c>
      <c r="P233" s="238">
        <f t="shared" si="310"/>
        <v>0</v>
      </c>
      <c r="Q233" s="240">
        <f t="shared" si="310"/>
        <v>0</v>
      </c>
      <c r="R233" s="238">
        <f t="shared" si="310"/>
        <v>0</v>
      </c>
      <c r="S233" s="239">
        <f t="shared" si="310"/>
        <v>27</v>
      </c>
      <c r="T233" s="240">
        <f t="shared" si="310"/>
        <v>27</v>
      </c>
      <c r="U233" s="238">
        <f t="shared" si="310"/>
        <v>0</v>
      </c>
      <c r="V233" s="240">
        <f t="shared" si="310"/>
        <v>27</v>
      </c>
      <c r="W233" s="335">
        <f t="shared" ref="W233" si="311"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312">+M220+M224+M228+M232</f>
        <v>0</v>
      </c>
      <c r="N234" s="239">
        <f t="shared" si="312"/>
        <v>0</v>
      </c>
      <c r="O234" s="240">
        <f t="shared" si="312"/>
        <v>0</v>
      </c>
      <c r="P234" s="238">
        <f t="shared" si="312"/>
        <v>0</v>
      </c>
      <c r="Q234" s="240">
        <f t="shared" si="312"/>
        <v>0</v>
      </c>
      <c r="R234" s="238">
        <f t="shared" si="312"/>
        <v>0</v>
      </c>
      <c r="S234" s="239">
        <f t="shared" si="312"/>
        <v>27</v>
      </c>
      <c r="T234" s="240">
        <f t="shared" si="312"/>
        <v>27</v>
      </c>
      <c r="U234" s="238">
        <f t="shared" si="312"/>
        <v>0</v>
      </c>
      <c r="V234" s="240">
        <f t="shared" si="312"/>
        <v>27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08nPdo3UZ0woxpRdnnlJlTaGuXIYN2xBBcoMciO+6y86n/0gbmBk81T11/Ej6UTKpBgzlAT0TdO/KaZKqdF9DA==" saltValue="EbLuP3pm8C6/XEEAi8V8gA==" spinCount="100000" sheet="1" objects="1" scenarios="1"/>
  <mergeCells count="42">
    <mergeCell ref="L210:W210"/>
    <mergeCell ref="L211:W211"/>
    <mergeCell ref="L133:W133"/>
    <mergeCell ref="L158:W158"/>
    <mergeCell ref="L159:W159"/>
    <mergeCell ref="L184:W184"/>
    <mergeCell ref="L185:W185"/>
    <mergeCell ref="M135:Q13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M109:Q109"/>
    <mergeCell ref="R109:V109"/>
    <mergeCell ref="B54:I54"/>
    <mergeCell ref="L54:W54"/>
    <mergeCell ref="B55:I55"/>
    <mergeCell ref="L55:W55"/>
    <mergeCell ref="C57:E57"/>
    <mergeCell ref="F57:H57"/>
    <mergeCell ref="M57:Q57"/>
    <mergeCell ref="R57:V57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516" priority="818" operator="containsText" text="NOT OK">
      <formula>NOT(ISERROR(SEARCH("NOT OK",A1)))</formula>
    </cfRule>
  </conditionalFormatting>
  <conditionalFormatting sqref="A187 K187">
    <cfRule type="containsText" dxfId="515" priority="658" operator="containsText" text="NOT OK">
      <formula>NOT(ISERROR(SEARCH("NOT OK",A187)))</formula>
    </cfRule>
  </conditionalFormatting>
  <conditionalFormatting sqref="A213 K213">
    <cfRule type="containsText" dxfId="514" priority="657" operator="containsText" text="NOT OK">
      <formula>NOT(ISERROR(SEARCH("NOT OK",A213)))</formula>
    </cfRule>
  </conditionalFormatting>
  <conditionalFormatting sqref="A15:A16 K15:K16">
    <cfRule type="containsText" dxfId="513" priority="656" operator="containsText" text="NOT OK">
      <formula>NOT(ISERROR(SEARCH("NOT OK",A15)))</formula>
    </cfRule>
  </conditionalFormatting>
  <conditionalFormatting sqref="K41 A41">
    <cfRule type="containsText" dxfId="512" priority="655" operator="containsText" text="NOT OK">
      <formula>NOT(ISERROR(SEARCH("NOT OK",A41)))</formula>
    </cfRule>
  </conditionalFormatting>
  <conditionalFormatting sqref="K67 A67">
    <cfRule type="containsText" dxfId="511" priority="653" operator="containsText" text="NOT OK">
      <formula>NOT(ISERROR(SEARCH("NOT OK",A67)))</formula>
    </cfRule>
  </conditionalFormatting>
  <conditionalFormatting sqref="K119 A119">
    <cfRule type="containsText" dxfId="510" priority="650" operator="containsText" text="NOT OK">
      <formula>NOT(ISERROR(SEARCH("NOT OK",A119)))</formula>
    </cfRule>
  </conditionalFormatting>
  <conditionalFormatting sqref="A145 K145">
    <cfRule type="containsText" dxfId="509" priority="648" operator="containsText" text="NOT OK">
      <formula>NOT(ISERROR(SEARCH("NOT OK",A145)))</formula>
    </cfRule>
  </conditionalFormatting>
  <conditionalFormatting sqref="A197 K197">
    <cfRule type="containsText" dxfId="508" priority="645" operator="containsText" text="NOT OK">
      <formula>NOT(ISERROR(SEARCH("NOT OK",A197)))</formula>
    </cfRule>
  </conditionalFormatting>
  <conditionalFormatting sqref="A223 K223">
    <cfRule type="containsText" dxfId="507" priority="643" operator="containsText" text="NOT OK">
      <formula>NOT(ISERROR(SEARCH("NOT OK",A223)))</formula>
    </cfRule>
  </conditionalFormatting>
  <conditionalFormatting sqref="A26 K26">
    <cfRule type="containsText" dxfId="506" priority="617" operator="containsText" text="NOT OK">
      <formula>NOT(ISERROR(SEARCH("NOT OK",A26)))</formula>
    </cfRule>
  </conditionalFormatting>
  <conditionalFormatting sqref="K104 A104">
    <cfRule type="containsText" dxfId="505" priority="612" operator="containsText" text="NOT OK">
      <formula>NOT(ISERROR(SEARCH("NOT OK",A104)))</formula>
    </cfRule>
  </conditionalFormatting>
  <conditionalFormatting sqref="A182 K182">
    <cfRule type="containsText" dxfId="504" priority="606" operator="containsText" text="NOT OK">
      <formula>NOT(ISERROR(SEARCH("NOT OK",A182)))</formula>
    </cfRule>
  </conditionalFormatting>
  <conditionalFormatting sqref="A208 K208">
    <cfRule type="containsText" dxfId="503" priority="534" operator="containsText" text="NOT OK">
      <formula>NOT(ISERROR(SEARCH("NOT OK",A208)))</formula>
    </cfRule>
  </conditionalFormatting>
  <conditionalFormatting sqref="K42 A42">
    <cfRule type="containsText" dxfId="502" priority="267" operator="containsText" text="NOT OK">
      <formula>NOT(ISERROR(SEARCH("NOT OK",A42)))</formula>
    </cfRule>
  </conditionalFormatting>
  <conditionalFormatting sqref="K224 A224">
    <cfRule type="containsText" dxfId="501" priority="259" operator="containsText" text="NOT OK">
      <formula>NOT(ISERROR(SEARCH("NOT OK",A224)))</formula>
    </cfRule>
  </conditionalFormatting>
  <conditionalFormatting sqref="A42 K42">
    <cfRule type="containsText" dxfId="500" priority="266" operator="containsText" text="NOT OK">
      <formula>NOT(ISERROR(SEARCH("NOT OK",A42)))</formula>
    </cfRule>
  </conditionalFormatting>
  <conditionalFormatting sqref="K25 A25">
    <cfRule type="containsText" dxfId="499" priority="257" operator="containsText" text="NOT OK">
      <formula>NOT(ISERROR(SEARCH("NOT OK",A25)))</formula>
    </cfRule>
  </conditionalFormatting>
  <conditionalFormatting sqref="K68 A68">
    <cfRule type="containsText" dxfId="498" priority="254" operator="containsText" text="NOT OK">
      <formula>NOT(ISERROR(SEARCH("NOT OK",A68)))</formula>
    </cfRule>
  </conditionalFormatting>
  <conditionalFormatting sqref="A68 K68">
    <cfRule type="containsText" dxfId="497" priority="253" operator="containsText" text="NOT OK">
      <formula>NOT(ISERROR(SEARCH("NOT OK",A68)))</formula>
    </cfRule>
  </conditionalFormatting>
  <conditionalFormatting sqref="K103 A103">
    <cfRule type="containsText" dxfId="496" priority="246" operator="containsText" text="NOT OK">
      <formula>NOT(ISERROR(SEARCH("NOT OK",A103)))</formula>
    </cfRule>
  </conditionalFormatting>
  <conditionalFormatting sqref="A120 K120">
    <cfRule type="containsText" dxfId="495" priority="245" operator="containsText" text="NOT OK">
      <formula>NOT(ISERROR(SEARCH("NOT OK",A120)))</formula>
    </cfRule>
  </conditionalFormatting>
  <conditionalFormatting sqref="A146 K146">
    <cfRule type="containsText" dxfId="494" priority="240" operator="containsText" text="NOT OK">
      <formula>NOT(ISERROR(SEARCH("NOT OK",A146)))</formula>
    </cfRule>
  </conditionalFormatting>
  <conditionalFormatting sqref="K181 A181">
    <cfRule type="containsText" dxfId="493" priority="232" operator="containsText" text="NOT OK">
      <formula>NOT(ISERROR(SEARCH("NOT OK",A181)))</formula>
    </cfRule>
  </conditionalFormatting>
  <conditionalFormatting sqref="K172 A172">
    <cfRule type="containsText" dxfId="492" priority="234" operator="containsText" text="NOT OK">
      <formula>NOT(ISERROR(SEARCH("NOT OK",A172)))</formula>
    </cfRule>
  </conditionalFormatting>
  <conditionalFormatting sqref="K198 A198">
    <cfRule type="containsText" dxfId="491" priority="231" operator="containsText" text="NOT OK">
      <formula>NOT(ISERROR(SEARCH("NOT OK",A198)))</formula>
    </cfRule>
  </conditionalFormatting>
  <conditionalFormatting sqref="A180 K180">
    <cfRule type="containsText" dxfId="490" priority="169" operator="containsText" text="NOT OK">
      <formula>NOT(ISERROR(SEARCH("NOT OK",A180)))</formula>
    </cfRule>
  </conditionalFormatting>
  <conditionalFormatting sqref="K102 A102">
    <cfRule type="containsText" dxfId="489" priority="171" operator="containsText" text="NOT OK">
      <formula>NOT(ISERROR(SEARCH("NOT OK",A102)))</formula>
    </cfRule>
  </conditionalFormatting>
  <conditionalFormatting sqref="K207 A207">
    <cfRule type="containsText" dxfId="488" priority="165" operator="containsText" text="NOT OK">
      <formula>NOT(ISERROR(SEARCH("NOT OK",A207)))</formula>
    </cfRule>
  </conditionalFormatting>
  <conditionalFormatting sqref="A24 K24">
    <cfRule type="containsText" dxfId="487" priority="172" operator="containsText" text="NOT OK">
      <formula>NOT(ISERROR(SEARCH("NOT OK",A24)))</formula>
    </cfRule>
  </conditionalFormatting>
  <conditionalFormatting sqref="K207 A207">
    <cfRule type="containsText" dxfId="486" priority="163" operator="containsText" text="NOT OK">
      <formula>NOT(ISERROR(SEARCH("NOT OK",A207)))</formula>
    </cfRule>
  </conditionalFormatting>
  <conditionalFormatting sqref="A206 K206">
    <cfRule type="containsText" dxfId="485" priority="162" operator="containsText" text="NOT OK">
      <formula>NOT(ISERROR(SEARCH("NOT OK",A206)))</formula>
    </cfRule>
  </conditionalFormatting>
  <conditionalFormatting sqref="A52 K52">
    <cfRule type="containsText" dxfId="484" priority="147" operator="containsText" text="NOT OK">
      <formula>NOT(ISERROR(SEARCH("NOT OK",A52)))</formula>
    </cfRule>
  </conditionalFormatting>
  <conditionalFormatting sqref="A52 K52">
    <cfRule type="containsText" dxfId="483" priority="146" operator="containsText" text="NOT OK">
      <formula>NOT(ISERROR(SEARCH("NOT OK",A52)))</formula>
    </cfRule>
  </conditionalFormatting>
  <conditionalFormatting sqref="A50 K50">
    <cfRule type="containsText" dxfId="482" priority="144" operator="containsText" text="NOT OK">
      <formula>NOT(ISERROR(SEARCH("NOT OK",A50)))</formula>
    </cfRule>
  </conditionalFormatting>
  <conditionalFormatting sqref="A78 K78">
    <cfRule type="containsText" dxfId="481" priority="143" operator="containsText" text="NOT OK">
      <formula>NOT(ISERROR(SEARCH("NOT OK",A78)))</formula>
    </cfRule>
  </conditionalFormatting>
  <conditionalFormatting sqref="A78 K78">
    <cfRule type="containsText" dxfId="480" priority="142" operator="containsText" text="NOT OK">
      <formula>NOT(ISERROR(SEARCH("NOT OK",A78)))</formula>
    </cfRule>
  </conditionalFormatting>
  <conditionalFormatting sqref="A76 K76">
    <cfRule type="containsText" dxfId="479" priority="140" operator="containsText" text="NOT OK">
      <formula>NOT(ISERROR(SEARCH("NOT OK",A76)))</formula>
    </cfRule>
  </conditionalFormatting>
  <conditionalFormatting sqref="K130 A130">
    <cfRule type="containsText" dxfId="478" priority="139" operator="containsText" text="NOT OK">
      <formula>NOT(ISERROR(SEARCH("NOT OK",A130)))</formula>
    </cfRule>
  </conditionalFormatting>
  <conditionalFormatting sqref="K130 A130">
    <cfRule type="containsText" dxfId="477" priority="138" operator="containsText" text="NOT OK">
      <formula>NOT(ISERROR(SEARCH("NOT OK",A130)))</formula>
    </cfRule>
  </conditionalFormatting>
  <conditionalFormatting sqref="K129 A129">
    <cfRule type="containsText" dxfId="476" priority="137" operator="containsText" text="NOT OK">
      <formula>NOT(ISERROR(SEARCH("NOT OK",A129)))</formula>
    </cfRule>
  </conditionalFormatting>
  <conditionalFormatting sqref="K128 A128">
    <cfRule type="containsText" dxfId="475" priority="136" operator="containsText" text="NOT OK">
      <formula>NOT(ISERROR(SEARCH("NOT OK",A128)))</formula>
    </cfRule>
  </conditionalFormatting>
  <conditionalFormatting sqref="K156 A156">
    <cfRule type="containsText" dxfId="474" priority="135" operator="containsText" text="NOT OK">
      <formula>NOT(ISERROR(SEARCH("NOT OK",A156)))</formula>
    </cfRule>
  </conditionalFormatting>
  <conditionalFormatting sqref="K156 A156">
    <cfRule type="containsText" dxfId="473" priority="134" operator="containsText" text="NOT OK">
      <formula>NOT(ISERROR(SEARCH("NOT OK",A156)))</formula>
    </cfRule>
  </conditionalFormatting>
  <conditionalFormatting sqref="K155 A155">
    <cfRule type="containsText" dxfId="472" priority="133" operator="containsText" text="NOT OK">
      <formula>NOT(ISERROR(SEARCH("NOT OK",A155)))</formula>
    </cfRule>
  </conditionalFormatting>
  <conditionalFormatting sqref="K154 A154">
    <cfRule type="containsText" dxfId="471" priority="132" operator="containsText" text="NOT OK">
      <formula>NOT(ISERROR(SEARCH("NOT OK",A154)))</formula>
    </cfRule>
  </conditionalFormatting>
  <conditionalFormatting sqref="A234 K234">
    <cfRule type="containsText" dxfId="470" priority="131" operator="containsText" text="NOT OK">
      <formula>NOT(ISERROR(SEARCH("NOT OK",A234)))</formula>
    </cfRule>
  </conditionalFormatting>
  <conditionalFormatting sqref="A234 K234">
    <cfRule type="containsText" dxfId="469" priority="130" operator="containsText" text="NOT OK">
      <formula>NOT(ISERROR(SEARCH("NOT OK",A234)))</formula>
    </cfRule>
  </conditionalFormatting>
  <conditionalFormatting sqref="K233 A233">
    <cfRule type="containsText" dxfId="468" priority="129" operator="containsText" text="NOT OK">
      <formula>NOT(ISERROR(SEARCH("NOT OK",A233)))</formula>
    </cfRule>
  </conditionalFormatting>
  <conditionalFormatting sqref="K233 A233">
    <cfRule type="containsText" dxfId="467" priority="128" operator="containsText" text="NOT OK">
      <formula>NOT(ISERROR(SEARCH("NOT OK",A233)))</formula>
    </cfRule>
  </conditionalFormatting>
  <conditionalFormatting sqref="A232 K232">
    <cfRule type="containsText" dxfId="466" priority="127" operator="containsText" text="NOT OK">
      <formula>NOT(ISERROR(SEARCH("NOT OK",A232)))</formula>
    </cfRule>
  </conditionalFormatting>
  <conditionalFormatting sqref="K51 A51">
    <cfRule type="containsText" dxfId="465" priority="126" operator="containsText" text="NOT OK">
      <formula>NOT(ISERROR(SEARCH("NOT OK",A51)))</formula>
    </cfRule>
  </conditionalFormatting>
  <conditionalFormatting sqref="K77 A77">
    <cfRule type="containsText" dxfId="464" priority="125" operator="containsText" text="NOT OK">
      <formula>NOT(ISERROR(SEARCH("NOT OK",A77)))</formula>
    </cfRule>
  </conditionalFormatting>
  <conditionalFormatting sqref="A31 K31">
    <cfRule type="containsText" dxfId="463" priority="124" operator="containsText" text="NOT OK">
      <formula>NOT(ISERROR(SEARCH("NOT OK",A31)))</formula>
    </cfRule>
  </conditionalFormatting>
  <conditionalFormatting sqref="A57 K57">
    <cfRule type="containsText" dxfId="462" priority="123" operator="containsText" text="NOT OK">
      <formula>NOT(ISERROR(SEARCH("NOT OK",A57)))</formula>
    </cfRule>
  </conditionalFormatting>
  <conditionalFormatting sqref="K109 A109">
    <cfRule type="containsText" dxfId="461" priority="122" operator="containsText" text="NOT OK">
      <formula>NOT(ISERROR(SEARCH("NOT OK",A109)))</formula>
    </cfRule>
  </conditionalFormatting>
  <conditionalFormatting sqref="K135 A135">
    <cfRule type="containsText" dxfId="460" priority="121" operator="containsText" text="NOT OK">
      <formula>NOT(ISERROR(SEARCH("NOT OK",A135)))</formula>
    </cfRule>
  </conditionalFormatting>
  <conditionalFormatting sqref="K46:K48 A46:A48">
    <cfRule type="containsText" dxfId="459" priority="57" operator="containsText" text="NOT OK">
      <formula>NOT(ISERROR(SEARCH("NOT OK",A46)))</formula>
    </cfRule>
  </conditionalFormatting>
  <conditionalFormatting sqref="K72:K74 A72:A74">
    <cfRule type="containsText" dxfId="458" priority="54" operator="containsText" text="NOT OK">
      <formula>NOT(ISERROR(SEARCH("NOT OK",A72)))</formula>
    </cfRule>
  </conditionalFormatting>
  <conditionalFormatting sqref="A124:A126 K124:K126">
    <cfRule type="containsText" dxfId="457" priority="51" operator="containsText" text="NOT OK">
      <formula>NOT(ISERROR(SEARCH("NOT OK",A124)))</formula>
    </cfRule>
  </conditionalFormatting>
  <conditionalFormatting sqref="A150:A152 K150:K152">
    <cfRule type="containsText" dxfId="456" priority="48" operator="containsText" text="NOT OK">
      <formula>NOT(ISERROR(SEARCH("NOT OK",A150)))</formula>
    </cfRule>
  </conditionalFormatting>
  <conditionalFormatting sqref="K202:K204 A202:A204">
    <cfRule type="containsText" dxfId="455" priority="45" operator="containsText" text="NOT OK">
      <formula>NOT(ISERROR(SEARCH("NOT OK",A202)))</formula>
    </cfRule>
  </conditionalFormatting>
  <conditionalFormatting sqref="K228:K230 A228:A230">
    <cfRule type="containsText" dxfId="454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9" min="11" max="22" man="1"/>
    <brk id="157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35"/>
  <sheetViews>
    <sheetView zoomScaleNormal="100" zoomScaleSheetLayoutView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85546875" style="1" customWidth="1"/>
    <col min="4" max="4" width="12.85546875" style="1" customWidth="1"/>
    <col min="5" max="5" width="13.7109375" style="1" customWidth="1"/>
    <col min="6" max="6" width="13.5703125" style="1" customWidth="1"/>
    <col min="7" max="7" width="14.140625" style="1" customWidth="1"/>
    <col min="8" max="8" width="12.5703125" style="1" customWidth="1"/>
    <col min="9" max="9" width="11.5703125" style="2" customWidth="1"/>
    <col min="10" max="10" width="8.7109375" style="1" bestFit="1" customWidth="1"/>
    <col min="11" max="11" width="9.140625" style="3"/>
    <col min="12" max="12" width="13" style="1" customWidth="1"/>
    <col min="13" max="13" width="13.7109375" style="1" customWidth="1"/>
    <col min="14" max="14" width="12.28515625" style="1" customWidth="1"/>
    <col min="15" max="15" width="15.7109375" style="1" customWidth="1"/>
    <col min="16" max="16" width="13.140625" style="1" customWidth="1"/>
    <col min="17" max="17" width="15.7109375" style="1" customWidth="1"/>
    <col min="18" max="18" width="13.5703125" style="1" customWidth="1"/>
    <col min="19" max="19" width="12.5703125" style="1" customWidth="1"/>
    <col min="20" max="20" width="16" style="1" customWidth="1"/>
    <col min="21" max="21" width="12.5703125" style="1" customWidth="1"/>
    <col min="22" max="22" width="15.140625" style="1" customWidth="1"/>
    <col min="23" max="23" width="14.57031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41"/>
      <c r="F8" s="114"/>
      <c r="G8" s="115"/>
      <c r="H8" s="141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v>2031</v>
      </c>
      <c r="D9" s="120">
        <v>2030</v>
      </c>
      <c r="E9" s="293">
        <f>SUM(C9:D9)</f>
        <v>4061</v>
      </c>
      <c r="F9" s="118">
        <v>14</v>
      </c>
      <c r="G9" s="120">
        <v>15</v>
      </c>
      <c r="H9" s="293">
        <f>SUM(F9:G9)</f>
        <v>29</v>
      </c>
      <c r="I9" s="121">
        <f>IF(E9=0,0,((H9/E9)-1)*100)</f>
        <v>-99.285890174833781</v>
      </c>
      <c r="J9" s="3"/>
      <c r="L9" s="13" t="s">
        <v>16</v>
      </c>
      <c r="M9" s="39">
        <v>318310</v>
      </c>
      <c r="N9" s="37">
        <v>321559</v>
      </c>
      <c r="O9" s="298">
        <f>SUM(M9:N9)</f>
        <v>639869</v>
      </c>
      <c r="P9" s="138">
        <v>123</v>
      </c>
      <c r="Q9" s="298">
        <f t="shared" ref="Q9" si="0">O9+P9</f>
        <v>639992</v>
      </c>
      <c r="R9" s="37">
        <v>515</v>
      </c>
      <c r="S9" s="468">
        <v>974</v>
      </c>
      <c r="T9" s="479">
        <f>+R9+S9</f>
        <v>1489</v>
      </c>
      <c r="U9" s="481">
        <v>0</v>
      </c>
      <c r="V9" s="298">
        <f t="shared" ref="V9" si="1">T9+U9</f>
        <v>1489</v>
      </c>
      <c r="W9" s="40">
        <f>IF(Q9=0,0,((V9/Q9)-1)*100)</f>
        <v>-99.767340841760515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v>1896</v>
      </c>
      <c r="D10" s="120">
        <v>1895</v>
      </c>
      <c r="E10" s="293">
        <f t="shared" ref="E10:E13" si="2">SUM(C10:D10)</f>
        <v>3791</v>
      </c>
      <c r="F10" s="118">
        <v>10</v>
      </c>
      <c r="G10" s="120">
        <v>10</v>
      </c>
      <c r="H10" s="293">
        <f t="shared" ref="H10:H17" si="3">SUM(F10:G10)</f>
        <v>20</v>
      </c>
      <c r="I10" s="121">
        <f>IF(E10=0,0,((H10/E10)-1)*100)</f>
        <v>-99.472434713795835</v>
      </c>
      <c r="J10" s="3"/>
      <c r="K10" s="6"/>
      <c r="L10" s="13" t="s">
        <v>17</v>
      </c>
      <c r="M10" s="39">
        <v>319993</v>
      </c>
      <c r="N10" s="37">
        <v>318791</v>
      </c>
      <c r="O10" s="298">
        <f>SUM(M10:N10)</f>
        <v>638784</v>
      </c>
      <c r="P10" s="138">
        <v>0</v>
      </c>
      <c r="Q10" s="298">
        <f>O10+P10</f>
        <v>638784</v>
      </c>
      <c r="R10" s="37">
        <v>582</v>
      </c>
      <c r="S10" s="468">
        <v>726</v>
      </c>
      <c r="T10" s="479">
        <f t="shared" ref="T10" si="4">+R10+S10</f>
        <v>1308</v>
      </c>
      <c r="U10" s="481">
        <v>0</v>
      </c>
      <c r="V10" s="298">
        <f>T10+U10</f>
        <v>1308</v>
      </c>
      <c r="W10" s="40">
        <f>IF(Q10=0,0,((V10/Q10)-1)*100)</f>
        <v>-99.79523594830178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v>2020</v>
      </c>
      <c r="D11" s="123">
        <v>2020</v>
      </c>
      <c r="E11" s="293">
        <f t="shared" si="2"/>
        <v>4040</v>
      </c>
      <c r="F11" s="122">
        <v>45</v>
      </c>
      <c r="G11" s="123">
        <v>45</v>
      </c>
      <c r="H11" s="293">
        <f t="shared" si="3"/>
        <v>90</v>
      </c>
      <c r="I11" s="121">
        <f>IF(E11=0,0,((H11/E11)-1)*100)</f>
        <v>-97.772277227722768</v>
      </c>
      <c r="J11" s="3"/>
      <c r="K11" s="6"/>
      <c r="L11" s="22" t="s">
        <v>18</v>
      </c>
      <c r="M11" s="39">
        <v>355510</v>
      </c>
      <c r="N11" s="37">
        <v>351209</v>
      </c>
      <c r="O11" s="298">
        <f t="shared" ref="O11" si="5">SUM(M11:N11)</f>
        <v>706719</v>
      </c>
      <c r="P11" s="38">
        <v>0</v>
      </c>
      <c r="Q11" s="315">
        <f>O11+P11</f>
        <v>706719</v>
      </c>
      <c r="R11" s="37">
        <v>1455</v>
      </c>
      <c r="S11" s="468">
        <v>1555</v>
      </c>
      <c r="T11" s="479">
        <f>+R11+S11</f>
        <v>3010</v>
      </c>
      <c r="U11" s="481">
        <v>0</v>
      </c>
      <c r="V11" s="315">
        <f>T11+U11</f>
        <v>3010</v>
      </c>
      <c r="W11" s="40">
        <f>IF(Q11=0,0,((V11/Q11)-1)*100)</f>
        <v>-99.574088145359042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6">+C9+C10+C11</f>
        <v>5947</v>
      </c>
      <c r="D12" s="127">
        <f t="shared" si="6"/>
        <v>5945</v>
      </c>
      <c r="E12" s="297">
        <f t="shared" si="2"/>
        <v>11892</v>
      </c>
      <c r="F12" s="125">
        <f t="shared" ref="F12:G12" si="7">+F9+F10+F11</f>
        <v>69</v>
      </c>
      <c r="G12" s="127">
        <f t="shared" si="7"/>
        <v>70</v>
      </c>
      <c r="H12" s="297">
        <f t="shared" si="3"/>
        <v>139</v>
      </c>
      <c r="I12" s="128">
        <f>IF(E12=0,0,((H12/E12)-1)*100)</f>
        <v>-98.831146989572829</v>
      </c>
      <c r="J12" s="3"/>
      <c r="L12" s="41" t="s">
        <v>19</v>
      </c>
      <c r="M12" s="45">
        <f>+M9+M10+M11</f>
        <v>993813</v>
      </c>
      <c r="N12" s="43">
        <f>+N9+N10+N11</f>
        <v>991559</v>
      </c>
      <c r="O12" s="299">
        <f>+O9+O10+O11</f>
        <v>1985372</v>
      </c>
      <c r="P12" s="43">
        <f t="shared" ref="P12:Q12" si="8">+P9+P10+P11</f>
        <v>123</v>
      </c>
      <c r="Q12" s="299">
        <f t="shared" si="8"/>
        <v>1985495</v>
      </c>
      <c r="R12" s="45">
        <f>+R9+R10+R11</f>
        <v>2552</v>
      </c>
      <c r="S12" s="43">
        <f>+S9+S10+S11</f>
        <v>3255</v>
      </c>
      <c r="T12" s="299">
        <f>+T9+T10+T11</f>
        <v>5807</v>
      </c>
      <c r="U12" s="43">
        <f t="shared" ref="U12:V12" si="9">+U9+U10+U11</f>
        <v>0</v>
      </c>
      <c r="V12" s="299">
        <f t="shared" si="9"/>
        <v>5807</v>
      </c>
      <c r="W12" s="46">
        <f>IF(Q12=0,0,((V12/Q12)-1)*100)</f>
        <v>-99.707528853006437</v>
      </c>
    </row>
    <row r="13" spans="1:23" ht="13.5" thickTop="1" x14ac:dyDescent="0.2">
      <c r="A13" s="3" t="str">
        <f t="shared" ref="A13:A65" si="10">IF(ISERROR(F13/G13)," ",IF(F13/G13&gt;0.5,IF(F13/G13&lt;1.5," ","NOT OK"),"NOT OK"))</f>
        <v xml:space="preserve"> </v>
      </c>
      <c r="B13" s="105" t="s">
        <v>20</v>
      </c>
      <c r="C13" s="118">
        <v>2085</v>
      </c>
      <c r="D13" s="120">
        <v>2085</v>
      </c>
      <c r="E13" s="293">
        <f t="shared" si="2"/>
        <v>4170</v>
      </c>
      <c r="F13" s="118">
        <v>56</v>
      </c>
      <c r="G13" s="120">
        <v>56</v>
      </c>
      <c r="H13" s="293">
        <f t="shared" si="3"/>
        <v>112</v>
      </c>
      <c r="I13" s="121">
        <f t="shared" ref="I13" si="11">IF(E13=0,0,((H13/E13)-1)*100)</f>
        <v>-97.314148681055158</v>
      </c>
      <c r="J13" s="3"/>
      <c r="L13" s="13" t="s">
        <v>20</v>
      </c>
      <c r="M13" s="39">
        <v>349340</v>
      </c>
      <c r="N13" s="486">
        <v>354993</v>
      </c>
      <c r="O13" s="298">
        <f t="shared" ref="O13" si="12">+M13+N13</f>
        <v>704333</v>
      </c>
      <c r="P13" s="138">
        <v>0</v>
      </c>
      <c r="Q13" s="298">
        <f>O13+P13</f>
        <v>704333</v>
      </c>
      <c r="R13" s="39">
        <v>1311</v>
      </c>
      <c r="S13" s="486">
        <v>1561</v>
      </c>
      <c r="T13" s="298">
        <f t="shared" ref="T13" si="13">+R13+S13</f>
        <v>2872</v>
      </c>
      <c r="U13" s="138">
        <v>0</v>
      </c>
      <c r="V13" s="298">
        <f>T13+U13</f>
        <v>2872</v>
      </c>
      <c r="W13" s="40">
        <f t="shared" ref="W13" si="14">IF(Q13=0,0,((V13/Q13)-1)*100)</f>
        <v>-99.592238330448808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v>1409</v>
      </c>
      <c r="D14" s="120">
        <v>1411</v>
      </c>
      <c r="E14" s="293">
        <f>SUM(C14:D14)</f>
        <v>2820</v>
      </c>
      <c r="F14" s="118">
        <v>57</v>
      </c>
      <c r="G14" s="120">
        <v>57</v>
      </c>
      <c r="H14" s="293">
        <f>SUM(F14:G14)</f>
        <v>114</v>
      </c>
      <c r="I14" s="121">
        <f>IF(E14=0,0,((H14/E14)-1)*100)</f>
        <v>-95.957446808510639</v>
      </c>
      <c r="J14" s="3"/>
      <c r="L14" s="13" t="s">
        <v>21</v>
      </c>
      <c r="M14" s="37">
        <v>166352</v>
      </c>
      <c r="N14" s="468">
        <v>181309</v>
      </c>
      <c r="O14" s="300">
        <f>+M14+N14</f>
        <v>347661</v>
      </c>
      <c r="P14" s="138">
        <v>0</v>
      </c>
      <c r="Q14" s="298">
        <f>O14+P14</f>
        <v>347661</v>
      </c>
      <c r="R14" s="37">
        <v>1186</v>
      </c>
      <c r="S14" s="468">
        <v>1057</v>
      </c>
      <c r="T14" s="300">
        <f>+R14+S14</f>
        <v>2243</v>
      </c>
      <c r="U14" s="138">
        <v>0</v>
      </c>
      <c r="V14" s="298">
        <f>T14+U14</f>
        <v>2243</v>
      </c>
      <c r="W14" s="40">
        <f>IF(Q14=0,0,((V14/Q14)-1)*100)</f>
        <v>-99.354831286799495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v>716</v>
      </c>
      <c r="D15" s="120">
        <v>716</v>
      </c>
      <c r="E15" s="293">
        <f>SUM(C15:D15)</f>
        <v>1432</v>
      </c>
      <c r="F15" s="118">
        <v>58</v>
      </c>
      <c r="G15" s="120">
        <v>58</v>
      </c>
      <c r="H15" s="293">
        <f>SUM(F15:G15)</f>
        <v>116</v>
      </c>
      <c r="I15" s="121">
        <f>IF(E15=0,0,((H15/E15)-1)*100)</f>
        <v>-91.899441340782118</v>
      </c>
      <c r="J15" s="7"/>
      <c r="L15" s="13" t="s">
        <v>22</v>
      </c>
      <c r="M15" s="37">
        <v>55005</v>
      </c>
      <c r="N15" s="468">
        <v>89565</v>
      </c>
      <c r="O15" s="479">
        <f>+M15+N15</f>
        <v>144570</v>
      </c>
      <c r="P15" s="481">
        <v>0</v>
      </c>
      <c r="Q15" s="298">
        <f>O15+P15</f>
        <v>144570</v>
      </c>
      <c r="R15" s="37">
        <v>2043</v>
      </c>
      <c r="S15" s="468">
        <v>1347</v>
      </c>
      <c r="T15" s="479">
        <f>+R15+S15</f>
        <v>3390</v>
      </c>
      <c r="U15" s="481">
        <v>0</v>
      </c>
      <c r="V15" s="298">
        <f>T15+U15</f>
        <v>3390</v>
      </c>
      <c r="W15" s="40">
        <f>IF(Q15=0,0,((V15/Q15)-1)*100)</f>
        <v>-97.655115169122226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H16" si="15">+C13+C14+C15</f>
        <v>4210</v>
      </c>
      <c r="D16" s="127">
        <f t="shared" si="15"/>
        <v>4212</v>
      </c>
      <c r="E16" s="297">
        <f t="shared" si="15"/>
        <v>8422</v>
      </c>
      <c r="F16" s="125">
        <f t="shared" si="15"/>
        <v>171</v>
      </c>
      <c r="G16" s="127">
        <f t="shared" si="15"/>
        <v>171</v>
      </c>
      <c r="H16" s="297">
        <f t="shared" si="15"/>
        <v>342</v>
      </c>
      <c r="I16" s="128">
        <f>IF(E16=0,0,((H16/E16)-1)*100)</f>
        <v>-95.939206839230579</v>
      </c>
      <c r="J16" s="3"/>
      <c r="L16" s="41" t="s">
        <v>23</v>
      </c>
      <c r="M16" s="43">
        <f t="shared" ref="M16:V16" si="16">+M13+M14+M15</f>
        <v>570697</v>
      </c>
      <c r="N16" s="469">
        <f t="shared" si="16"/>
        <v>625867</v>
      </c>
      <c r="O16" s="473">
        <f t="shared" si="16"/>
        <v>1196564</v>
      </c>
      <c r="P16" s="482">
        <f t="shared" si="16"/>
        <v>0</v>
      </c>
      <c r="Q16" s="299">
        <f t="shared" si="16"/>
        <v>1196564</v>
      </c>
      <c r="R16" s="43">
        <f t="shared" si="16"/>
        <v>4540</v>
      </c>
      <c r="S16" s="469">
        <f t="shared" si="16"/>
        <v>3965</v>
      </c>
      <c r="T16" s="473">
        <f t="shared" si="16"/>
        <v>8505</v>
      </c>
      <c r="U16" s="482">
        <f t="shared" si="16"/>
        <v>0</v>
      </c>
      <c r="V16" s="299">
        <f t="shared" si="16"/>
        <v>8505</v>
      </c>
      <c r="W16" s="46">
        <f>IF(Q16=0,0,((V16/Q16)-1)*100)</f>
        <v>-99.28921478500105</v>
      </c>
    </row>
    <row r="17" spans="1:23" ht="13.5" thickTop="1" x14ac:dyDescent="0.2">
      <c r="A17" s="3" t="str">
        <f t="shared" ref="A17" si="17">IF(ISERROR(F17/G17)," ",IF(F17/G17&gt;0.5,IF(F17/G17&lt;1.5," ","NOT OK"),"NOT OK"))</f>
        <v xml:space="preserve"> </v>
      </c>
      <c r="B17" s="105" t="s">
        <v>24</v>
      </c>
      <c r="C17" s="118">
        <v>17</v>
      </c>
      <c r="D17" s="120">
        <v>18</v>
      </c>
      <c r="E17" s="293">
        <f t="shared" ref="E17" si="18">SUM(C17:D17)</f>
        <v>35</v>
      </c>
      <c r="F17" s="118">
        <v>62</v>
      </c>
      <c r="G17" s="120">
        <v>61</v>
      </c>
      <c r="H17" s="293">
        <f t="shared" si="3"/>
        <v>123</v>
      </c>
      <c r="I17" s="121">
        <f t="shared" ref="I17" si="19">IF(E17=0,0,((H17/E17)-1)*100)</f>
        <v>251.42857142857142</v>
      </c>
      <c r="J17" s="7"/>
      <c r="L17" s="13" t="s">
        <v>24</v>
      </c>
      <c r="M17" s="37">
        <v>135</v>
      </c>
      <c r="N17" s="468">
        <v>1469</v>
      </c>
      <c r="O17" s="479">
        <f>+M17+N17</f>
        <v>1604</v>
      </c>
      <c r="P17" s="481">
        <v>0</v>
      </c>
      <c r="Q17" s="298">
        <f>O17+P17</f>
        <v>1604</v>
      </c>
      <c r="R17" s="37">
        <v>1548</v>
      </c>
      <c r="S17" s="468">
        <v>1693</v>
      </c>
      <c r="T17" s="479">
        <f>+R17+S17</f>
        <v>3241</v>
      </c>
      <c r="U17" s="481">
        <v>0</v>
      </c>
      <c r="V17" s="298">
        <f>T17+U17</f>
        <v>3241</v>
      </c>
      <c r="W17" s="40">
        <f t="shared" ref="W17" si="20">IF(Q17=0,0,((V17/Q17)-1)*100)</f>
        <v>102.05735660847881</v>
      </c>
    </row>
    <row r="18" spans="1:23" x14ac:dyDescent="0.2">
      <c r="A18" s="3" t="str">
        <f t="shared" ref="A18" si="21">IF(ISERROR(F18/G18)," ",IF(F18/G18&gt;0.5,IF(F18/G18&lt;1.5," ","NOT OK"),"NOT OK"))</f>
        <v xml:space="preserve"> </v>
      </c>
      <c r="B18" s="105" t="s">
        <v>25</v>
      </c>
      <c r="C18" s="118">
        <v>23</v>
      </c>
      <c r="D18" s="120">
        <v>22</v>
      </c>
      <c r="E18" s="293">
        <f>SUM(C18:D18)</f>
        <v>45</v>
      </c>
      <c r="F18" s="118">
        <v>72</v>
      </c>
      <c r="G18" s="120">
        <v>71</v>
      </c>
      <c r="H18" s="293">
        <f>SUM(F18:G18)</f>
        <v>143</v>
      </c>
      <c r="I18" s="121">
        <f t="shared" ref="I18" si="22">IF(E18=0,0,((H18/E18)-1)*100)</f>
        <v>217.77777777777777</v>
      </c>
      <c r="L18" s="13" t="s">
        <v>25</v>
      </c>
      <c r="M18" s="37">
        <v>72</v>
      </c>
      <c r="N18" s="468">
        <v>1137</v>
      </c>
      <c r="O18" s="479">
        <f>+M18+N18</f>
        <v>1209</v>
      </c>
      <c r="P18" s="481">
        <v>0</v>
      </c>
      <c r="Q18" s="298">
        <f>O18+P18</f>
        <v>1209</v>
      </c>
      <c r="R18" s="37">
        <v>923</v>
      </c>
      <c r="S18" s="468">
        <v>1664</v>
      </c>
      <c r="T18" s="479">
        <f>+R18+S18</f>
        <v>2587</v>
      </c>
      <c r="U18" s="481">
        <v>0</v>
      </c>
      <c r="V18" s="298">
        <f>T18+U18</f>
        <v>2587</v>
      </c>
      <c r="W18" s="40">
        <f t="shared" ref="W18" si="23">IF(Q18=0,0,((V18/Q18)-1)*100)</f>
        <v>113.97849462365591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v>30</v>
      </c>
      <c r="D19" s="120">
        <v>31</v>
      </c>
      <c r="E19" s="293">
        <f>SUM(C19:D19)</f>
        <v>61</v>
      </c>
      <c r="F19" s="118">
        <v>77</v>
      </c>
      <c r="G19" s="120">
        <v>77</v>
      </c>
      <c r="H19" s="293">
        <f>SUM(F19:G19)</f>
        <v>154</v>
      </c>
      <c r="I19" s="121">
        <f>IF(E19=0,0,((H19/E19)-1)*100)</f>
        <v>152.45901639344262</v>
      </c>
      <c r="J19" s="3"/>
      <c r="L19" s="13" t="s">
        <v>26</v>
      </c>
      <c r="M19" s="37">
        <v>68</v>
      </c>
      <c r="N19" s="468">
        <v>1262</v>
      </c>
      <c r="O19" s="479">
        <f>+M19+N19</f>
        <v>1330</v>
      </c>
      <c r="P19" s="481">
        <v>0</v>
      </c>
      <c r="Q19" s="298">
        <f>O19+P19</f>
        <v>1330</v>
      </c>
      <c r="R19" s="37">
        <v>957</v>
      </c>
      <c r="S19" s="468">
        <v>1917</v>
      </c>
      <c r="T19" s="479">
        <f>+R19+S19</f>
        <v>2874</v>
      </c>
      <c r="U19" s="481"/>
      <c r="V19" s="298">
        <f>T19+U19</f>
        <v>2874</v>
      </c>
      <c r="W19" s="40">
        <f>IF(Q19=0,0,((V19/Q19)-1)*100)</f>
        <v>116.09022556390975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70</v>
      </c>
      <c r="D20" s="133">
        <f t="shared" ref="D20:H20" si="24">+D17+D18+D19</f>
        <v>71</v>
      </c>
      <c r="E20" s="331">
        <f t="shared" si="24"/>
        <v>141</v>
      </c>
      <c r="F20" s="125">
        <f t="shared" si="24"/>
        <v>211</v>
      </c>
      <c r="G20" s="133">
        <f t="shared" si="24"/>
        <v>209</v>
      </c>
      <c r="H20" s="331">
        <f t="shared" si="24"/>
        <v>420</v>
      </c>
      <c r="I20" s="128">
        <f>IF(E20=0,0,((H20/E20)-1)*100)</f>
        <v>197.87234042553189</v>
      </c>
      <c r="J20" s="3"/>
      <c r="K20" s="10"/>
      <c r="L20" s="47" t="s">
        <v>27</v>
      </c>
      <c r="M20" s="49">
        <f>+M17+M18+M19</f>
        <v>275</v>
      </c>
      <c r="N20" s="470">
        <f t="shared" ref="N20:V20" si="25">+N17+N18+N19</f>
        <v>3868</v>
      </c>
      <c r="O20" s="480">
        <f t="shared" si="25"/>
        <v>4143</v>
      </c>
      <c r="P20" s="483">
        <f t="shared" si="25"/>
        <v>0</v>
      </c>
      <c r="Q20" s="329">
        <f t="shared" si="25"/>
        <v>4143</v>
      </c>
      <c r="R20" s="49">
        <f t="shared" si="25"/>
        <v>3428</v>
      </c>
      <c r="S20" s="470">
        <f t="shared" si="25"/>
        <v>5274</v>
      </c>
      <c r="T20" s="480">
        <f t="shared" si="25"/>
        <v>8702</v>
      </c>
      <c r="U20" s="483">
        <f t="shared" si="25"/>
        <v>0</v>
      </c>
      <c r="V20" s="329">
        <f t="shared" si="25"/>
        <v>8702</v>
      </c>
      <c r="W20" s="50">
        <f>IF(Q20=0,0,((V20/Q20)-1)*100)</f>
        <v>110.04103306782524</v>
      </c>
    </row>
    <row r="21" spans="1:23" ht="13.5" thickTop="1" x14ac:dyDescent="0.2">
      <c r="A21" s="3" t="str">
        <f>IF(ISERROR(F21/G21)," ",IF(F21/G21&gt;0.5,IF(F21/G21&lt;1.5," ","NOT OK"),"NOT OK"))</f>
        <v xml:space="preserve"> </v>
      </c>
      <c r="B21" s="105" t="s">
        <v>28</v>
      </c>
      <c r="C21" s="118">
        <v>39</v>
      </c>
      <c r="D21" s="120">
        <v>40</v>
      </c>
      <c r="E21" s="294">
        <f>SUM(C21:D21)</f>
        <v>79</v>
      </c>
      <c r="F21" s="118">
        <v>80</v>
      </c>
      <c r="G21" s="120">
        <v>80</v>
      </c>
      <c r="H21" s="294">
        <f>SUM(F21:G21)</f>
        <v>160</v>
      </c>
      <c r="I21" s="121">
        <f>IF(E21=0,0,((H21/E21)-1)*100)</f>
        <v>102.53164556962027</v>
      </c>
      <c r="J21" s="277"/>
      <c r="L21" s="13" t="s">
        <v>29</v>
      </c>
      <c r="M21" s="37">
        <v>666</v>
      </c>
      <c r="N21" s="468">
        <v>1965</v>
      </c>
      <c r="O21" s="479">
        <f>+M21+N21</f>
        <v>2631</v>
      </c>
      <c r="P21" s="481">
        <v>0</v>
      </c>
      <c r="Q21" s="298">
        <f>O21+P21</f>
        <v>2631</v>
      </c>
      <c r="R21" s="37">
        <v>1004</v>
      </c>
      <c r="S21" s="468">
        <v>1813</v>
      </c>
      <c r="T21" s="479">
        <f>+R21+S21</f>
        <v>2817</v>
      </c>
      <c r="U21" s="481">
        <v>0</v>
      </c>
      <c r="V21" s="298">
        <f>T21+U21</f>
        <v>2817</v>
      </c>
      <c r="W21" s="40">
        <f>IF(Q21=0,0,((V21/Q21)-1)*100)</f>
        <v>7.0695553021664859</v>
      </c>
    </row>
    <row r="22" spans="1:23" x14ac:dyDescent="0.2">
      <c r="A22" s="3" t="str">
        <f t="shared" ref="A22" si="26">IF(ISERROR(F22/G22)," ",IF(F22/G22&gt;0.5,IF(F22/G22&lt;1.5," ","NOT OK"),"NOT OK"))</f>
        <v xml:space="preserve"> </v>
      </c>
      <c r="B22" s="105" t="s">
        <v>30</v>
      </c>
      <c r="C22" s="118">
        <v>24</v>
      </c>
      <c r="D22" s="120">
        <v>23</v>
      </c>
      <c r="E22" s="295">
        <f>SUM(C22:D22)</f>
        <v>47</v>
      </c>
      <c r="F22" s="118">
        <v>77</v>
      </c>
      <c r="G22" s="120">
        <v>77</v>
      </c>
      <c r="H22" s="295">
        <f>SUM(F22:G22)</f>
        <v>154</v>
      </c>
      <c r="I22" s="121">
        <f t="shared" ref="I22" si="27">IF(E22=0,0,((H22/E22)-1)*100)</f>
        <v>227.65957446808511</v>
      </c>
      <c r="J22" s="9"/>
      <c r="L22" s="13" t="s">
        <v>30</v>
      </c>
      <c r="M22" s="37">
        <v>190</v>
      </c>
      <c r="N22" s="468">
        <v>1548</v>
      </c>
      <c r="O22" s="479">
        <f t="shared" ref="O22" si="28">+M22+N22</f>
        <v>1738</v>
      </c>
      <c r="P22" s="481">
        <v>0</v>
      </c>
      <c r="Q22" s="298">
        <f>O22+P22</f>
        <v>1738</v>
      </c>
      <c r="R22" s="37">
        <v>936</v>
      </c>
      <c r="S22" s="468">
        <v>1653</v>
      </c>
      <c r="T22" s="479">
        <f t="shared" ref="T22" si="29">+R22+S22</f>
        <v>2589</v>
      </c>
      <c r="U22" s="481">
        <v>0</v>
      </c>
      <c r="V22" s="298">
        <f>T22+U22</f>
        <v>2589</v>
      </c>
      <c r="W22" s="40">
        <f t="shared" ref="W22" si="30">IF(Q22=0,0,((V22/Q22)-1)*100)</f>
        <v>48.964326812428084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18">
        <v>25</v>
      </c>
      <c r="D23" s="134">
        <v>26</v>
      </c>
      <c r="E23" s="296">
        <f>SUM(C23:D23)</f>
        <v>51</v>
      </c>
      <c r="F23" s="118">
        <v>67</v>
      </c>
      <c r="G23" s="134">
        <v>67</v>
      </c>
      <c r="H23" s="296">
        <f>SUM(F23:G23)</f>
        <v>134</v>
      </c>
      <c r="I23" s="135">
        <f t="shared" ref="I23:I26" si="31">IF(E23=0,0,((H23/E23)-1)*100)</f>
        <v>162.74509803921569</v>
      </c>
      <c r="J23" s="3"/>
      <c r="L23" s="13" t="s">
        <v>31</v>
      </c>
      <c r="M23" s="37">
        <v>447</v>
      </c>
      <c r="N23" s="468">
        <v>1293</v>
      </c>
      <c r="O23" s="479">
        <f>+M23+N23</f>
        <v>1740</v>
      </c>
      <c r="P23" s="481">
        <v>0</v>
      </c>
      <c r="Q23" s="298">
        <f>O23+P23</f>
        <v>1740</v>
      </c>
      <c r="R23" s="37">
        <v>437</v>
      </c>
      <c r="S23" s="468">
        <v>928</v>
      </c>
      <c r="T23" s="479">
        <f>+R23+S23</f>
        <v>1365</v>
      </c>
      <c r="U23" s="481">
        <v>0</v>
      </c>
      <c r="V23" s="298">
        <f>T23+U23</f>
        <v>1365</v>
      </c>
      <c r="W23" s="40">
        <f t="shared" ref="W23:W26" si="32">IF(Q23=0,0,((V23/Q23)-1)*100)</f>
        <v>-21.551724137931039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25">
        <f t="shared" ref="C24:H24" si="33">+C21+C22+C23</f>
        <v>88</v>
      </c>
      <c r="D24" s="133">
        <f t="shared" si="33"/>
        <v>89</v>
      </c>
      <c r="E24" s="331">
        <f t="shared" si="33"/>
        <v>177</v>
      </c>
      <c r="F24" s="125">
        <f t="shared" si="33"/>
        <v>224</v>
      </c>
      <c r="G24" s="133">
        <f t="shared" si="33"/>
        <v>224</v>
      </c>
      <c r="H24" s="331">
        <f t="shared" si="33"/>
        <v>448</v>
      </c>
      <c r="I24" s="128">
        <f t="shared" si="31"/>
        <v>153.10734463276839</v>
      </c>
      <c r="J24" s="3"/>
      <c r="K24" s="10"/>
      <c r="L24" s="47" t="s">
        <v>32</v>
      </c>
      <c r="M24" s="49">
        <f t="shared" ref="M24:V24" si="34">+M21+M22+M23</f>
        <v>1303</v>
      </c>
      <c r="N24" s="470">
        <f t="shared" si="34"/>
        <v>4806</v>
      </c>
      <c r="O24" s="480">
        <f t="shared" si="34"/>
        <v>6109</v>
      </c>
      <c r="P24" s="483">
        <f t="shared" si="34"/>
        <v>0</v>
      </c>
      <c r="Q24" s="329">
        <f t="shared" si="34"/>
        <v>6109</v>
      </c>
      <c r="R24" s="49">
        <f t="shared" si="34"/>
        <v>2377</v>
      </c>
      <c r="S24" s="470">
        <f t="shared" si="34"/>
        <v>4394</v>
      </c>
      <c r="T24" s="480">
        <f t="shared" si="34"/>
        <v>6771</v>
      </c>
      <c r="U24" s="483">
        <f t="shared" si="34"/>
        <v>0</v>
      </c>
      <c r="V24" s="329">
        <f t="shared" si="34"/>
        <v>6771</v>
      </c>
      <c r="W24" s="50">
        <f t="shared" si="32"/>
        <v>10.836470780815199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35">+C16+C20+C24</f>
        <v>4368</v>
      </c>
      <c r="D25" s="127">
        <f t="shared" si="35"/>
        <v>4372</v>
      </c>
      <c r="E25" s="297">
        <f t="shared" si="35"/>
        <v>8740</v>
      </c>
      <c r="F25" s="125">
        <f t="shared" si="35"/>
        <v>606</v>
      </c>
      <c r="G25" s="127">
        <f t="shared" si="35"/>
        <v>604</v>
      </c>
      <c r="H25" s="297">
        <f t="shared" si="35"/>
        <v>1210</v>
      </c>
      <c r="I25" s="128">
        <f t="shared" si="31"/>
        <v>-86.155606407322651</v>
      </c>
      <c r="J25" s="3"/>
      <c r="L25" s="41" t="s">
        <v>33</v>
      </c>
      <c r="M25" s="42">
        <f t="shared" ref="M25:V25" si="36">+M16+M20+M24</f>
        <v>572275</v>
      </c>
      <c r="N25" s="42">
        <f t="shared" si="36"/>
        <v>634541</v>
      </c>
      <c r="O25" s="493">
        <f t="shared" si="36"/>
        <v>1206816</v>
      </c>
      <c r="P25" s="42">
        <f t="shared" si="36"/>
        <v>0</v>
      </c>
      <c r="Q25" s="493">
        <f t="shared" si="36"/>
        <v>1206816</v>
      </c>
      <c r="R25" s="42">
        <f t="shared" si="36"/>
        <v>10345</v>
      </c>
      <c r="S25" s="42">
        <f t="shared" si="36"/>
        <v>13633</v>
      </c>
      <c r="T25" s="493">
        <f t="shared" si="36"/>
        <v>23978</v>
      </c>
      <c r="U25" s="42">
        <f t="shared" si="36"/>
        <v>0</v>
      </c>
      <c r="V25" s="493">
        <f t="shared" si="36"/>
        <v>23978</v>
      </c>
      <c r="W25" s="46">
        <f t="shared" si="32"/>
        <v>-98.013118818444568</v>
      </c>
    </row>
    <row r="26" spans="1:23" ht="14.25" thickTop="1" thickBot="1" x14ac:dyDescent="0.25">
      <c r="A26" s="3" t="str">
        <f t="shared" ref="A26" si="37">IF(ISERROR(F26/G26)," ",IF(F26/G26&gt;0.5,IF(F26/G26&lt;1.5," ","NOT OK"),"NOT OK"))</f>
        <v xml:space="preserve"> </v>
      </c>
      <c r="B26" s="124" t="s">
        <v>34</v>
      </c>
      <c r="C26" s="125">
        <f t="shared" ref="C26:H26" si="38">+C12+C16+C20+C24</f>
        <v>10315</v>
      </c>
      <c r="D26" s="127">
        <f t="shared" si="38"/>
        <v>10317</v>
      </c>
      <c r="E26" s="297">
        <f t="shared" si="38"/>
        <v>20632</v>
      </c>
      <c r="F26" s="125">
        <f t="shared" si="38"/>
        <v>675</v>
      </c>
      <c r="G26" s="127">
        <f t="shared" si="38"/>
        <v>674</v>
      </c>
      <c r="H26" s="297">
        <f t="shared" si="38"/>
        <v>1349</v>
      </c>
      <c r="I26" s="128">
        <f t="shared" si="31"/>
        <v>-93.46161302830555</v>
      </c>
      <c r="J26" s="3"/>
      <c r="L26" s="467" t="s">
        <v>34</v>
      </c>
      <c r="M26" s="43">
        <f t="shared" ref="M26:V26" si="39">+M12+M16+M20+M24</f>
        <v>1566088</v>
      </c>
      <c r="N26" s="469">
        <f t="shared" si="39"/>
        <v>1626100</v>
      </c>
      <c r="O26" s="473">
        <f t="shared" si="39"/>
        <v>3192188</v>
      </c>
      <c r="P26" s="482">
        <f t="shared" si="39"/>
        <v>123</v>
      </c>
      <c r="Q26" s="299">
        <f t="shared" si="39"/>
        <v>3192311</v>
      </c>
      <c r="R26" s="43">
        <f t="shared" si="39"/>
        <v>12897</v>
      </c>
      <c r="S26" s="469">
        <f t="shared" si="39"/>
        <v>16888</v>
      </c>
      <c r="T26" s="473">
        <f t="shared" si="39"/>
        <v>29785</v>
      </c>
      <c r="U26" s="482">
        <f t="shared" si="39"/>
        <v>0</v>
      </c>
      <c r="V26" s="299">
        <f t="shared" si="39"/>
        <v>29785</v>
      </c>
      <c r="W26" s="46">
        <f t="shared" si="32"/>
        <v>-99.066976870361316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466"/>
      <c r="Q32" s="18"/>
      <c r="R32" s="19"/>
      <c r="S32" s="15"/>
      <c r="T32" s="16"/>
      <c r="U32" s="466"/>
      <c r="V32" s="18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07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07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139"/>
      <c r="Q34" s="31"/>
      <c r="R34" s="33"/>
      <c r="S34" s="30"/>
      <c r="T34" s="31"/>
      <c r="U34" s="139"/>
      <c r="V34" s="31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v>521</v>
      </c>
      <c r="D35" s="120">
        <v>520</v>
      </c>
      <c r="E35" s="293">
        <f t="shared" ref="E35" si="40">SUM(C35:D35)</f>
        <v>1041</v>
      </c>
      <c r="F35" s="118">
        <v>1601</v>
      </c>
      <c r="G35" s="120">
        <v>1598</v>
      </c>
      <c r="H35" s="293">
        <f t="shared" ref="H35:H39" si="41">SUM(F35:G35)</f>
        <v>3199</v>
      </c>
      <c r="I35" s="121">
        <f t="shared" ref="I35:I37" si="42">IF(E35=0,0,((H35/E35)-1)*100)</f>
        <v>207.30067243035543</v>
      </c>
      <c r="J35" s="3"/>
      <c r="K35" s="6"/>
      <c r="L35" s="13" t="s">
        <v>16</v>
      </c>
      <c r="M35" s="39">
        <v>82571</v>
      </c>
      <c r="N35" s="37">
        <v>83599</v>
      </c>
      <c r="O35" s="298">
        <f t="shared" ref="O35" si="43">SUM(M35:N35)</f>
        <v>166170</v>
      </c>
      <c r="P35" s="37">
        <v>0</v>
      </c>
      <c r="Q35" s="298">
        <f>O35+P35</f>
        <v>166170</v>
      </c>
      <c r="R35" s="39">
        <v>211580</v>
      </c>
      <c r="S35" s="37">
        <v>214877</v>
      </c>
      <c r="T35" s="298">
        <f t="shared" ref="T35" si="44">SUM(R35:S35)</f>
        <v>426457</v>
      </c>
      <c r="U35" s="37">
        <v>306</v>
      </c>
      <c r="V35" s="298">
        <f>T35+U35</f>
        <v>426763</v>
      </c>
      <c r="W35" s="40">
        <f t="shared" ref="W35:W37" si="45">IF(Q35=0,0,((V35/Q35)-1)*100)</f>
        <v>156.8231329361497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v>518</v>
      </c>
      <c r="D36" s="120">
        <v>518</v>
      </c>
      <c r="E36" s="293">
        <f>SUM(C36:D36)</f>
        <v>1036</v>
      </c>
      <c r="F36" s="118">
        <v>1895</v>
      </c>
      <c r="G36" s="120">
        <v>1908</v>
      </c>
      <c r="H36" s="293">
        <f>SUM(F36:G36)</f>
        <v>3803</v>
      </c>
      <c r="I36" s="121">
        <f>IF(E36=0,0,((H36/E36)-1)*100)</f>
        <v>267.08494208494204</v>
      </c>
      <c r="J36" s="3"/>
      <c r="K36" s="6"/>
      <c r="L36" s="13" t="s">
        <v>17</v>
      </c>
      <c r="M36" s="39">
        <v>89858</v>
      </c>
      <c r="N36" s="37">
        <v>90895</v>
      </c>
      <c r="O36" s="298">
        <f>SUM(M36:N36)</f>
        <v>180753</v>
      </c>
      <c r="P36" s="37">
        <v>0</v>
      </c>
      <c r="Q36" s="298">
        <f>O36+P36</f>
        <v>180753</v>
      </c>
      <c r="R36" s="39">
        <v>283102</v>
      </c>
      <c r="S36" s="37">
        <v>276674</v>
      </c>
      <c r="T36" s="298">
        <f>SUM(R36:S36)</f>
        <v>559776</v>
      </c>
      <c r="U36" s="37">
        <v>168</v>
      </c>
      <c r="V36" s="298">
        <f>T36+U36</f>
        <v>559944</v>
      </c>
      <c r="W36" s="40">
        <f t="shared" si="45"/>
        <v>209.78406997394234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v>573</v>
      </c>
      <c r="D37" s="123">
        <v>575</v>
      </c>
      <c r="E37" s="293">
        <f t="shared" ref="E37:E39" si="46">SUM(C37:D37)</f>
        <v>1148</v>
      </c>
      <c r="F37" s="122">
        <v>2222</v>
      </c>
      <c r="G37" s="123">
        <v>2243</v>
      </c>
      <c r="H37" s="293">
        <f t="shared" si="41"/>
        <v>4465</v>
      </c>
      <c r="I37" s="121">
        <f t="shared" si="42"/>
        <v>288.93728222996515</v>
      </c>
      <c r="J37" s="3"/>
      <c r="K37" s="6"/>
      <c r="L37" s="22" t="s">
        <v>18</v>
      </c>
      <c r="M37" s="39">
        <v>100136</v>
      </c>
      <c r="N37" s="37">
        <v>104587</v>
      </c>
      <c r="O37" s="298">
        <f>SUM(M37:N37)</f>
        <v>204723</v>
      </c>
      <c r="P37" s="37">
        <v>0</v>
      </c>
      <c r="Q37" s="315">
        <f>O37+P37</f>
        <v>204723</v>
      </c>
      <c r="R37" s="39">
        <v>248277</v>
      </c>
      <c r="S37" s="37">
        <v>276579</v>
      </c>
      <c r="T37" s="298">
        <f>SUM(R37:S37)</f>
        <v>524856</v>
      </c>
      <c r="U37" s="37">
        <v>143</v>
      </c>
      <c r="V37" s="315">
        <f>T37+U37</f>
        <v>524999</v>
      </c>
      <c r="W37" s="40">
        <f t="shared" si="45"/>
        <v>156.44358474621805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 t="shared" ref="C38:D38" si="47">+C35+C36+C37</f>
        <v>1612</v>
      </c>
      <c r="D38" s="127">
        <f t="shared" si="47"/>
        <v>1613</v>
      </c>
      <c r="E38" s="297">
        <f t="shared" si="46"/>
        <v>3225</v>
      </c>
      <c r="F38" s="125">
        <f t="shared" ref="F38:G38" si="48">+F35+F36+F37</f>
        <v>5718</v>
      </c>
      <c r="G38" s="127">
        <f t="shared" si="48"/>
        <v>5749</v>
      </c>
      <c r="H38" s="297">
        <f t="shared" si="41"/>
        <v>11467</v>
      </c>
      <c r="I38" s="128">
        <f>IF(E38=0,0,((H38/E38)-1)*100)</f>
        <v>255.56589147286823</v>
      </c>
      <c r="J38" s="3"/>
      <c r="L38" s="41" t="s">
        <v>19</v>
      </c>
      <c r="M38" s="45">
        <f t="shared" ref="M38:N38" si="49">+M35+M36+M37</f>
        <v>272565</v>
      </c>
      <c r="N38" s="43">
        <f t="shared" si="49"/>
        <v>279081</v>
      </c>
      <c r="O38" s="299">
        <f>+O35+O36+O37</f>
        <v>551646</v>
      </c>
      <c r="P38" s="43">
        <f t="shared" ref="P38:Q38" si="50">+P35+P36+P37</f>
        <v>0</v>
      </c>
      <c r="Q38" s="299">
        <f t="shared" si="50"/>
        <v>551646</v>
      </c>
      <c r="R38" s="45">
        <f t="shared" ref="R38:V38" si="51">+R35+R36+R37</f>
        <v>742959</v>
      </c>
      <c r="S38" s="43">
        <f t="shared" si="51"/>
        <v>768130</v>
      </c>
      <c r="T38" s="299">
        <f>+T35+T36+T37</f>
        <v>1511089</v>
      </c>
      <c r="U38" s="43">
        <f t="shared" si="51"/>
        <v>617</v>
      </c>
      <c r="V38" s="299">
        <f t="shared" si="51"/>
        <v>1511706</v>
      </c>
      <c r="W38" s="50">
        <f>IF(Q38=0,0,((V38/Q38)-1)*100)</f>
        <v>174.03552278091382</v>
      </c>
    </row>
    <row r="39" spans="1:23" ht="13.5" thickTop="1" x14ac:dyDescent="0.2">
      <c r="A39" s="3" t="str">
        <f t="shared" si="10"/>
        <v xml:space="preserve"> </v>
      </c>
      <c r="B39" s="105" t="s">
        <v>20</v>
      </c>
      <c r="C39" s="118">
        <v>521</v>
      </c>
      <c r="D39" s="120">
        <v>521</v>
      </c>
      <c r="E39" s="293">
        <f t="shared" si="46"/>
        <v>1042</v>
      </c>
      <c r="F39" s="118">
        <v>885</v>
      </c>
      <c r="G39" s="120">
        <v>914</v>
      </c>
      <c r="H39" s="293">
        <f t="shared" si="41"/>
        <v>1799</v>
      </c>
      <c r="I39" s="121">
        <f t="shared" ref="I39" si="52">IF(E39=0,0,((H39/E39)-1)*100)</f>
        <v>72.648752399232251</v>
      </c>
      <c r="L39" s="13" t="s">
        <v>20</v>
      </c>
      <c r="M39" s="39">
        <v>91048</v>
      </c>
      <c r="N39" s="39">
        <v>88658</v>
      </c>
      <c r="O39" s="298">
        <f t="shared" ref="O39" si="53">+M39+N39</f>
        <v>179706</v>
      </c>
      <c r="P39" s="37">
        <v>0</v>
      </c>
      <c r="Q39" s="298">
        <f>O39+P39</f>
        <v>179706</v>
      </c>
      <c r="R39" s="39">
        <v>79245</v>
      </c>
      <c r="S39" s="39">
        <v>53454</v>
      </c>
      <c r="T39" s="298">
        <f t="shared" ref="T39" si="54">+R39+S39</f>
        <v>132699</v>
      </c>
      <c r="U39" s="37">
        <v>0</v>
      </c>
      <c r="V39" s="298">
        <f>T39+U39</f>
        <v>132699</v>
      </c>
      <c r="W39" s="40">
        <f t="shared" ref="W39" si="55">IF(Q39=0,0,((V39/Q39)-1)*100)</f>
        <v>-26.157724282995567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v>600</v>
      </c>
      <c r="D40" s="120">
        <v>599</v>
      </c>
      <c r="E40" s="293">
        <f>SUM(C40:D40)</f>
        <v>1199</v>
      </c>
      <c r="F40" s="118">
        <v>841</v>
      </c>
      <c r="G40" s="120">
        <v>876</v>
      </c>
      <c r="H40" s="293">
        <f>SUM(F40:G40)</f>
        <v>1717</v>
      </c>
      <c r="I40" s="121">
        <f>IF(E40=0,0,((H40/E40)-1)*100)</f>
        <v>43.202668890742288</v>
      </c>
      <c r="J40" s="3"/>
      <c r="L40" s="13" t="s">
        <v>21</v>
      </c>
      <c r="M40" s="39">
        <v>89384</v>
      </c>
      <c r="N40" s="37">
        <v>85995</v>
      </c>
      <c r="O40" s="298">
        <f>+M40+N40</f>
        <v>175379</v>
      </c>
      <c r="P40" s="138">
        <v>0</v>
      </c>
      <c r="Q40" s="298">
        <f>O40+P40</f>
        <v>175379</v>
      </c>
      <c r="R40" s="39">
        <v>110092</v>
      </c>
      <c r="S40" s="37">
        <v>110409</v>
      </c>
      <c r="T40" s="298">
        <f>+R40+S40</f>
        <v>220501</v>
      </c>
      <c r="U40" s="138">
        <v>92</v>
      </c>
      <c r="V40" s="298">
        <f>T40+U40</f>
        <v>220593</v>
      </c>
      <c r="W40" s="40">
        <f>IF(Q40=0,0,((V40/Q40)-1)*100)</f>
        <v>25.780737716602321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v>556</v>
      </c>
      <c r="D41" s="120">
        <v>556</v>
      </c>
      <c r="E41" s="293">
        <f t="shared" ref="E41" si="56">SUM(C41:D41)</f>
        <v>1112</v>
      </c>
      <c r="F41" s="118">
        <v>1763</v>
      </c>
      <c r="G41" s="120">
        <v>1804</v>
      </c>
      <c r="H41" s="293">
        <f t="shared" ref="H41" si="57">SUM(F41:G41)</f>
        <v>3567</v>
      </c>
      <c r="I41" s="121">
        <f>IF(E41=0,0,((H41/E41)-1)*100)</f>
        <v>220.77338129496403</v>
      </c>
      <c r="J41" s="3"/>
      <c r="L41" s="13" t="s">
        <v>22</v>
      </c>
      <c r="M41" s="39">
        <v>63838</v>
      </c>
      <c r="N41" s="37">
        <v>58968</v>
      </c>
      <c r="O41" s="298">
        <f>+M41+N41</f>
        <v>122806</v>
      </c>
      <c r="P41" s="138">
        <v>0</v>
      </c>
      <c r="Q41" s="298">
        <f>O41+P41</f>
        <v>122806</v>
      </c>
      <c r="R41" s="39">
        <v>226812</v>
      </c>
      <c r="S41" s="37">
        <v>224014</v>
      </c>
      <c r="T41" s="298">
        <f>+R41+S41</f>
        <v>450826</v>
      </c>
      <c r="U41" s="138">
        <v>0</v>
      </c>
      <c r="V41" s="298">
        <f>T41+U41</f>
        <v>450826</v>
      </c>
      <c r="W41" s="40">
        <f>IF(Q41=0,0,((V41/Q41)-1)*100)</f>
        <v>267.10421314919466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58">+C39+C40+C41</f>
        <v>1677</v>
      </c>
      <c r="D42" s="127">
        <f t="shared" si="58"/>
        <v>1676</v>
      </c>
      <c r="E42" s="297">
        <f t="shared" si="58"/>
        <v>3353</v>
      </c>
      <c r="F42" s="125">
        <f t="shared" si="58"/>
        <v>3489</v>
      </c>
      <c r="G42" s="127">
        <f t="shared" si="58"/>
        <v>3594</v>
      </c>
      <c r="H42" s="297">
        <f t="shared" si="58"/>
        <v>7083</v>
      </c>
      <c r="I42" s="128">
        <f>IF(E42=0,0,((H42/E42)-1)*100)</f>
        <v>111.24366239188785</v>
      </c>
      <c r="J42" s="3"/>
      <c r="L42" s="41" t="s">
        <v>23</v>
      </c>
      <c r="M42" s="43">
        <f t="shared" ref="M42:V42" si="59">+M39+M40+M41</f>
        <v>244270</v>
      </c>
      <c r="N42" s="469">
        <f t="shared" si="59"/>
        <v>233621</v>
      </c>
      <c r="O42" s="473">
        <f t="shared" si="59"/>
        <v>477891</v>
      </c>
      <c r="P42" s="482">
        <f t="shared" si="59"/>
        <v>0</v>
      </c>
      <c r="Q42" s="299">
        <f t="shared" si="59"/>
        <v>477891</v>
      </c>
      <c r="R42" s="43">
        <f t="shared" si="59"/>
        <v>416149</v>
      </c>
      <c r="S42" s="469">
        <f t="shared" si="59"/>
        <v>387877</v>
      </c>
      <c r="T42" s="473">
        <f t="shared" si="59"/>
        <v>804026</v>
      </c>
      <c r="U42" s="482">
        <f t="shared" si="59"/>
        <v>92</v>
      </c>
      <c r="V42" s="299">
        <f t="shared" si="59"/>
        <v>804118</v>
      </c>
      <c r="W42" s="46">
        <f>IF(Q42=0,0,((V42/Q42)-1)*100)</f>
        <v>68.263892812377719</v>
      </c>
    </row>
    <row r="43" spans="1:23" ht="13.5" thickTop="1" x14ac:dyDescent="0.2">
      <c r="A43" s="3" t="str">
        <f t="shared" ref="A43" si="60">IF(ISERROR(F43/G43)," ",IF(F43/G43&gt;0.5,IF(F43/G43&lt;1.5," ","NOT OK"),"NOT OK"))</f>
        <v xml:space="preserve"> </v>
      </c>
      <c r="B43" s="105" t="s">
        <v>24</v>
      </c>
      <c r="C43" s="118">
        <v>67</v>
      </c>
      <c r="D43" s="120">
        <v>68</v>
      </c>
      <c r="E43" s="293">
        <f t="shared" ref="E43" si="61">SUM(C43:D43)</f>
        <v>135</v>
      </c>
      <c r="F43" s="118">
        <v>1651</v>
      </c>
      <c r="G43" s="120">
        <v>1685</v>
      </c>
      <c r="H43" s="293">
        <f t="shared" ref="H43" si="62">SUM(F43:G43)</f>
        <v>3336</v>
      </c>
      <c r="I43" s="121">
        <f t="shared" ref="I43" si="63">IF(E43=0,0,((H43/E43)-1)*100)</f>
        <v>2371.1111111111113</v>
      </c>
      <c r="J43" s="7"/>
      <c r="L43" s="13" t="s">
        <v>24</v>
      </c>
      <c r="M43" s="39">
        <v>5745</v>
      </c>
      <c r="N43" s="37">
        <v>3311</v>
      </c>
      <c r="O43" s="298">
        <f>+M43+N43</f>
        <v>9056</v>
      </c>
      <c r="P43" s="138">
        <v>0</v>
      </c>
      <c r="Q43" s="330">
        <f>O43+P43</f>
        <v>9056</v>
      </c>
      <c r="R43" s="39">
        <v>163003</v>
      </c>
      <c r="S43" s="37">
        <v>160281</v>
      </c>
      <c r="T43" s="298">
        <f>+R43+S43</f>
        <v>323284</v>
      </c>
      <c r="U43" s="138">
        <v>339</v>
      </c>
      <c r="V43" s="330">
        <f>T43+U43</f>
        <v>323623</v>
      </c>
      <c r="W43" s="40">
        <f t="shared" ref="W43" si="64">IF(Q43=0,0,((V43/Q43)-1)*100)</f>
        <v>3473.5755300353353</v>
      </c>
    </row>
    <row r="44" spans="1:23" x14ac:dyDescent="0.2">
      <c r="A44" s="3" t="str">
        <f t="shared" ref="A44" si="65">IF(ISERROR(F44/G44)," ",IF(F44/G44&gt;0.5,IF(F44/G44&lt;1.5," ","NOT OK"),"NOT OK"))</f>
        <v xml:space="preserve"> </v>
      </c>
      <c r="B44" s="105" t="s">
        <v>25</v>
      </c>
      <c r="C44" s="118">
        <v>109</v>
      </c>
      <c r="D44" s="120">
        <v>109</v>
      </c>
      <c r="E44" s="293">
        <f>SUM(C44:D44)</f>
        <v>218</v>
      </c>
      <c r="F44" s="118">
        <v>286</v>
      </c>
      <c r="G44" s="120">
        <v>308</v>
      </c>
      <c r="H44" s="293">
        <f>SUM(F44:G44)</f>
        <v>594</v>
      </c>
      <c r="I44" s="121">
        <f t="shared" ref="I44" si="66">IF(E44=0,0,((H44/E44)-1)*100)</f>
        <v>172.47706422018348</v>
      </c>
      <c r="J44" s="3"/>
      <c r="L44" s="13" t="s">
        <v>25</v>
      </c>
      <c r="M44" s="39">
        <v>10688</v>
      </c>
      <c r="N44" s="37">
        <v>8787</v>
      </c>
      <c r="O44" s="298">
        <f>+M44+N44</f>
        <v>19475</v>
      </c>
      <c r="P44" s="138">
        <v>0</v>
      </c>
      <c r="Q44" s="298">
        <f>O44+P44</f>
        <v>19475</v>
      </c>
      <c r="R44" s="39">
        <v>21261</v>
      </c>
      <c r="S44" s="37">
        <v>18644</v>
      </c>
      <c r="T44" s="298">
        <f>+R44+S44</f>
        <v>39905</v>
      </c>
      <c r="U44" s="138">
        <v>0</v>
      </c>
      <c r="V44" s="298">
        <f>T44+U44</f>
        <v>39905</v>
      </c>
      <c r="W44" s="40">
        <f t="shared" ref="W44" si="67">IF(Q44=0,0,((V44/Q44)-1)*100)</f>
        <v>104.90372272143773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v>312</v>
      </c>
      <c r="D45" s="120">
        <v>312</v>
      </c>
      <c r="E45" s="293">
        <f>SUM(C45:D45)</f>
        <v>624</v>
      </c>
      <c r="F45" s="118">
        <v>501</v>
      </c>
      <c r="G45" s="120">
        <v>503</v>
      </c>
      <c r="H45" s="293">
        <f>SUM(F45:G45)</f>
        <v>1004</v>
      </c>
      <c r="I45" s="121">
        <f>IF(E45=0,0,((H45/E45)-1)*100)</f>
        <v>60.897435897435905</v>
      </c>
      <c r="J45" s="3"/>
      <c r="L45" s="13" t="s">
        <v>26</v>
      </c>
      <c r="M45" s="37">
        <v>31686</v>
      </c>
      <c r="N45" s="468">
        <v>28683</v>
      </c>
      <c r="O45" s="300">
        <f>+M45+N45</f>
        <v>60369</v>
      </c>
      <c r="P45" s="138">
        <v>0</v>
      </c>
      <c r="Q45" s="298">
        <f>O45+P45</f>
        <v>60369</v>
      </c>
      <c r="R45" s="37">
        <v>60105</v>
      </c>
      <c r="S45" s="468">
        <v>54057</v>
      </c>
      <c r="T45" s="300">
        <f>+R45+S45</f>
        <v>114162</v>
      </c>
      <c r="U45" s="138">
        <v>191</v>
      </c>
      <c r="V45" s="298">
        <f>T45+U45</f>
        <v>114353</v>
      </c>
      <c r="W45" s="40">
        <f>IF(Q45=0,0,((V45/Q45)-1)*100)</f>
        <v>89.423379549106329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488</v>
      </c>
      <c r="D46" s="133">
        <f t="shared" ref="D46" si="68">+D43+D44+D45</f>
        <v>489</v>
      </c>
      <c r="E46" s="331">
        <f t="shared" ref="E46" si="69">+E43+E44+E45</f>
        <v>977</v>
      </c>
      <c r="F46" s="125">
        <f t="shared" ref="F46" si="70">+F43+F44+F45</f>
        <v>2438</v>
      </c>
      <c r="G46" s="133">
        <f t="shared" ref="G46" si="71">+G43+G44+G45</f>
        <v>2496</v>
      </c>
      <c r="H46" s="331">
        <f t="shared" ref="H46" si="72">+H43+H44+H45</f>
        <v>4934</v>
      </c>
      <c r="I46" s="128">
        <f>IF(E46=0,0,((H46/E46)-1)*100)</f>
        <v>405.01535312180141</v>
      </c>
      <c r="J46" s="3"/>
      <c r="K46" s="10"/>
      <c r="L46" s="47" t="s">
        <v>27</v>
      </c>
      <c r="M46" s="49">
        <f>+M43+M44+M45</f>
        <v>48119</v>
      </c>
      <c r="N46" s="470">
        <f t="shared" ref="N46" si="73">+N43+N44+N45</f>
        <v>40781</v>
      </c>
      <c r="O46" s="480">
        <f t="shared" ref="O46" si="74">+O43+O44+O45</f>
        <v>88900</v>
      </c>
      <c r="P46" s="483">
        <f t="shared" ref="P46" si="75">+P43+P44+P45</f>
        <v>0</v>
      </c>
      <c r="Q46" s="329">
        <f t="shared" ref="Q46" si="76">+Q43+Q44+Q45</f>
        <v>88900</v>
      </c>
      <c r="R46" s="49">
        <f t="shared" ref="R46" si="77">+R43+R44+R45</f>
        <v>244369</v>
      </c>
      <c r="S46" s="470">
        <f t="shared" ref="S46" si="78">+S43+S44+S45</f>
        <v>232982</v>
      </c>
      <c r="T46" s="480">
        <f t="shared" ref="T46" si="79">+T43+T44+T45</f>
        <v>477351</v>
      </c>
      <c r="U46" s="483">
        <f t="shared" ref="U46" si="80">+U43+U44+U45</f>
        <v>530</v>
      </c>
      <c r="V46" s="329">
        <f t="shared" ref="V46" si="81">+V43+V44+V45</f>
        <v>477881</v>
      </c>
      <c r="W46" s="50">
        <f>IF(Q46=0,0,((V46/Q46)-1)*100)</f>
        <v>437.54893138357704</v>
      </c>
    </row>
    <row r="47" spans="1:23" ht="13.5" thickTop="1" x14ac:dyDescent="0.2">
      <c r="A47" s="3" t="str">
        <f>IF(ISERROR(F47/G47)," ",IF(F47/G47&gt;0.5,IF(F47/G47&lt;1.5," ","NOT OK"),"NOT OK"))</f>
        <v xml:space="preserve"> </v>
      </c>
      <c r="B47" s="105" t="s">
        <v>28</v>
      </c>
      <c r="C47" s="118">
        <v>702</v>
      </c>
      <c r="D47" s="120">
        <v>702</v>
      </c>
      <c r="E47" s="294">
        <f>SUM(C47:D47)</f>
        <v>1404</v>
      </c>
      <c r="F47" s="118">
        <v>286</v>
      </c>
      <c r="G47" s="120">
        <v>286</v>
      </c>
      <c r="H47" s="294">
        <f>SUM(F47:G47)</f>
        <v>572</v>
      </c>
      <c r="I47" s="121">
        <f>IF(E47=0,0,((H47/E47)-1)*100)</f>
        <v>-59.259259259259252</v>
      </c>
      <c r="J47" s="3"/>
      <c r="L47" s="13" t="s">
        <v>29</v>
      </c>
      <c r="M47" s="37">
        <v>81222</v>
      </c>
      <c r="N47" s="468">
        <v>81361</v>
      </c>
      <c r="O47" s="300">
        <f>+M47+N47</f>
        <v>162583</v>
      </c>
      <c r="P47" s="138">
        <v>0</v>
      </c>
      <c r="Q47" s="298">
        <f>O47+P47</f>
        <v>162583</v>
      </c>
      <c r="R47" s="37">
        <v>23183</v>
      </c>
      <c r="S47" s="468">
        <v>22806</v>
      </c>
      <c r="T47" s="300">
        <f>+R47+S47</f>
        <v>45989</v>
      </c>
      <c r="U47" s="138">
        <v>0</v>
      </c>
      <c r="V47" s="298">
        <f>T47+U47</f>
        <v>45989</v>
      </c>
      <c r="W47" s="40">
        <f>IF(Q47=0,0,((V47/Q47)-1)*100)</f>
        <v>-71.713524784264038</v>
      </c>
    </row>
    <row r="48" spans="1:23" x14ac:dyDescent="0.2">
      <c r="A48" s="3" t="str">
        <f t="shared" ref="A48" si="82">IF(ISERROR(F48/G48)," ",IF(F48/G48&gt;0.5,IF(F48/G48&lt;1.5," ","NOT OK"),"NOT OK"))</f>
        <v xml:space="preserve"> </v>
      </c>
      <c r="B48" s="105" t="s">
        <v>30</v>
      </c>
      <c r="C48" s="118">
        <v>869</v>
      </c>
      <c r="D48" s="120">
        <v>869</v>
      </c>
      <c r="E48" s="295">
        <f>SUM(C48:D48)</f>
        <v>1738</v>
      </c>
      <c r="F48" s="118">
        <v>0</v>
      </c>
      <c r="G48" s="120">
        <v>0</v>
      </c>
      <c r="H48" s="295">
        <f>SUM(F48:G48)</f>
        <v>0</v>
      </c>
      <c r="I48" s="121">
        <f t="shared" ref="I48" si="83">IF(E48=0,0,((H48/E48)-1)*100)</f>
        <v>-100</v>
      </c>
      <c r="J48" s="9"/>
      <c r="L48" s="13" t="s">
        <v>30</v>
      </c>
      <c r="M48" s="37">
        <v>130411</v>
      </c>
      <c r="N48" s="468">
        <v>125488</v>
      </c>
      <c r="O48" s="298">
        <f t="shared" ref="O48" si="84">+M48+N48</f>
        <v>255899</v>
      </c>
      <c r="P48" s="481">
        <v>0</v>
      </c>
      <c r="Q48" s="298">
        <f>O48+P48</f>
        <v>255899</v>
      </c>
      <c r="R48" s="37">
        <v>0</v>
      </c>
      <c r="S48" s="468">
        <v>0</v>
      </c>
      <c r="T48" s="298">
        <f t="shared" ref="T48" si="85">+R48+S48</f>
        <v>0</v>
      </c>
      <c r="U48" s="481">
        <v>0</v>
      </c>
      <c r="V48" s="298">
        <f>T48+U48</f>
        <v>0</v>
      </c>
      <c r="W48" s="40">
        <f t="shared" ref="W48" si="86">IF(Q48=0,0,((V48/Q48)-1)*100)</f>
        <v>-100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v>1053</v>
      </c>
      <c r="D49" s="134">
        <v>1049</v>
      </c>
      <c r="E49" s="296">
        <f t="shared" ref="E49" si="87">SUM(C49:D49)</f>
        <v>2102</v>
      </c>
      <c r="F49" s="118">
        <v>357</v>
      </c>
      <c r="G49" s="134">
        <v>359</v>
      </c>
      <c r="H49" s="296">
        <f t="shared" ref="H49" si="88">SUM(F49:G49)</f>
        <v>716</v>
      </c>
      <c r="I49" s="135">
        <f t="shared" ref="I49:I52" si="89">IF(E49=0,0,((H49/E49)-1)*100)</f>
        <v>-65.937202664129401</v>
      </c>
      <c r="J49" s="3"/>
      <c r="L49" s="13" t="s">
        <v>31</v>
      </c>
      <c r="M49" s="37">
        <v>158945</v>
      </c>
      <c r="N49" s="468">
        <v>158151</v>
      </c>
      <c r="O49" s="298">
        <f>+M49+N49</f>
        <v>317096</v>
      </c>
      <c r="P49" s="481">
        <v>0</v>
      </c>
      <c r="Q49" s="298">
        <f>O49+P49</f>
        <v>317096</v>
      </c>
      <c r="R49" s="37">
        <v>35104</v>
      </c>
      <c r="S49" s="468">
        <v>31003</v>
      </c>
      <c r="T49" s="298">
        <f>+R49+S49</f>
        <v>66107</v>
      </c>
      <c r="U49" s="481"/>
      <c r="V49" s="298">
        <f>T49+U49</f>
        <v>66107</v>
      </c>
      <c r="W49" s="40">
        <f t="shared" ref="W49:W52" si="90">IF(Q49=0,0,((V49/Q49)-1)*100)</f>
        <v>-79.152370260110501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91">+C47+C48+C49</f>
        <v>2624</v>
      </c>
      <c r="D50" s="133">
        <f t="shared" si="91"/>
        <v>2620</v>
      </c>
      <c r="E50" s="331">
        <f t="shared" si="91"/>
        <v>5244</v>
      </c>
      <c r="F50" s="125">
        <f t="shared" si="91"/>
        <v>643</v>
      </c>
      <c r="G50" s="133">
        <f t="shared" si="91"/>
        <v>645</v>
      </c>
      <c r="H50" s="331">
        <f t="shared" si="91"/>
        <v>1288</v>
      </c>
      <c r="I50" s="128">
        <f t="shared" si="89"/>
        <v>-75.438596491228068</v>
      </c>
      <c r="J50" s="3"/>
      <c r="K50" s="10"/>
      <c r="L50" s="47" t="s">
        <v>32</v>
      </c>
      <c r="M50" s="49">
        <f t="shared" ref="M50:V50" si="92">+M47+M48+M49</f>
        <v>370578</v>
      </c>
      <c r="N50" s="470">
        <f t="shared" si="92"/>
        <v>365000</v>
      </c>
      <c r="O50" s="480">
        <f t="shared" si="92"/>
        <v>735578</v>
      </c>
      <c r="P50" s="483">
        <f t="shared" si="92"/>
        <v>0</v>
      </c>
      <c r="Q50" s="329">
        <f t="shared" si="92"/>
        <v>735578</v>
      </c>
      <c r="R50" s="49">
        <f t="shared" si="92"/>
        <v>58287</v>
      </c>
      <c r="S50" s="470">
        <f t="shared" si="92"/>
        <v>53809</v>
      </c>
      <c r="T50" s="480">
        <f t="shared" si="92"/>
        <v>112096</v>
      </c>
      <c r="U50" s="483">
        <f t="shared" si="92"/>
        <v>0</v>
      </c>
      <c r="V50" s="329">
        <f t="shared" si="92"/>
        <v>112096</v>
      </c>
      <c r="W50" s="50">
        <f t="shared" si="90"/>
        <v>-84.76082753970347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93">+C42+C46+C50</f>
        <v>4789</v>
      </c>
      <c r="D51" s="127">
        <f t="shared" si="93"/>
        <v>4785</v>
      </c>
      <c r="E51" s="297">
        <f t="shared" si="93"/>
        <v>9574</v>
      </c>
      <c r="F51" s="125">
        <f t="shared" si="93"/>
        <v>6570</v>
      </c>
      <c r="G51" s="127">
        <f t="shared" si="93"/>
        <v>6735</v>
      </c>
      <c r="H51" s="297">
        <f t="shared" si="93"/>
        <v>13305</v>
      </c>
      <c r="I51" s="128">
        <f t="shared" si="89"/>
        <v>38.970127428452052</v>
      </c>
      <c r="J51" s="3"/>
      <c r="L51" s="41" t="s">
        <v>33</v>
      </c>
      <c r="M51" s="42">
        <f t="shared" ref="M51:V51" si="94">+M42+M46+M50</f>
        <v>662967</v>
      </c>
      <c r="N51" s="42">
        <f t="shared" si="94"/>
        <v>639402</v>
      </c>
      <c r="O51" s="493">
        <f t="shared" si="94"/>
        <v>1302369</v>
      </c>
      <c r="P51" s="42">
        <f t="shared" si="94"/>
        <v>0</v>
      </c>
      <c r="Q51" s="493">
        <f t="shared" si="94"/>
        <v>1302369</v>
      </c>
      <c r="R51" s="42">
        <f t="shared" si="94"/>
        <v>718805</v>
      </c>
      <c r="S51" s="42">
        <f t="shared" si="94"/>
        <v>674668</v>
      </c>
      <c r="T51" s="493">
        <f t="shared" si="94"/>
        <v>1393473</v>
      </c>
      <c r="U51" s="42">
        <f t="shared" si="94"/>
        <v>622</v>
      </c>
      <c r="V51" s="493">
        <f t="shared" si="94"/>
        <v>1394095</v>
      </c>
      <c r="W51" s="46">
        <f t="shared" si="90"/>
        <v>7.0430116195947523</v>
      </c>
    </row>
    <row r="52" spans="1:23" ht="14.25" thickTop="1" thickBot="1" x14ac:dyDescent="0.25">
      <c r="A52" s="3" t="str">
        <f t="shared" ref="A52" si="95">IF(ISERROR(F52/G52)," ",IF(F52/G52&gt;0.5,IF(F52/G52&lt;1.5," ","NOT OK"),"NOT OK"))</f>
        <v xml:space="preserve"> </v>
      </c>
      <c r="B52" s="124" t="s">
        <v>34</v>
      </c>
      <c r="C52" s="125">
        <f t="shared" ref="C52:H52" si="96">+C38+C42+C46+C50</f>
        <v>6401</v>
      </c>
      <c r="D52" s="127">
        <f t="shared" si="96"/>
        <v>6398</v>
      </c>
      <c r="E52" s="297">
        <f t="shared" si="96"/>
        <v>12799</v>
      </c>
      <c r="F52" s="125">
        <f t="shared" si="96"/>
        <v>12288</v>
      </c>
      <c r="G52" s="127">
        <f t="shared" si="96"/>
        <v>12484</v>
      </c>
      <c r="H52" s="297">
        <f t="shared" si="96"/>
        <v>24772</v>
      </c>
      <c r="I52" s="128">
        <f t="shared" si="89"/>
        <v>93.546370810219543</v>
      </c>
      <c r="J52" s="3"/>
      <c r="L52" s="467" t="s">
        <v>34</v>
      </c>
      <c r="M52" s="43">
        <f t="shared" ref="M52:V52" si="97">+M38+M42+M46+M50</f>
        <v>935532</v>
      </c>
      <c r="N52" s="469">
        <f t="shared" si="97"/>
        <v>918483</v>
      </c>
      <c r="O52" s="473">
        <f t="shared" si="97"/>
        <v>1854015</v>
      </c>
      <c r="P52" s="482">
        <f t="shared" si="97"/>
        <v>0</v>
      </c>
      <c r="Q52" s="299">
        <f t="shared" si="97"/>
        <v>1854015</v>
      </c>
      <c r="R52" s="43">
        <f t="shared" si="97"/>
        <v>1461764</v>
      </c>
      <c r="S52" s="469">
        <f t="shared" si="97"/>
        <v>1442798</v>
      </c>
      <c r="T52" s="473">
        <f t="shared" si="97"/>
        <v>2904562</v>
      </c>
      <c r="U52" s="482">
        <f t="shared" si="97"/>
        <v>1239</v>
      </c>
      <c r="V52" s="299">
        <f t="shared" si="97"/>
        <v>2905801</v>
      </c>
      <c r="W52" s="46">
        <f t="shared" si="90"/>
        <v>56.730177479685985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98">+C9+C35</f>
        <v>2552</v>
      </c>
      <c r="D61" s="120">
        <f t="shared" si="98"/>
        <v>2550</v>
      </c>
      <c r="E61" s="293">
        <f t="shared" si="98"/>
        <v>5102</v>
      </c>
      <c r="F61" s="118">
        <f t="shared" si="98"/>
        <v>1615</v>
      </c>
      <c r="G61" s="120">
        <f t="shared" si="98"/>
        <v>1613</v>
      </c>
      <c r="H61" s="293">
        <f t="shared" si="98"/>
        <v>3228</v>
      </c>
      <c r="I61" s="121">
        <f t="shared" ref="I61:I63" si="99">IF(E61=0,0,((H61/E61)-1)*100)</f>
        <v>-36.730693845550768</v>
      </c>
      <c r="J61" s="3"/>
      <c r="K61" s="6"/>
      <c r="L61" s="13" t="s">
        <v>16</v>
      </c>
      <c r="M61" s="39">
        <f t="shared" ref="M61:N63" si="100">+M9+M35</f>
        <v>400881</v>
      </c>
      <c r="N61" s="37">
        <f t="shared" si="100"/>
        <v>405158</v>
      </c>
      <c r="O61" s="298">
        <f>SUM(M61:N61)</f>
        <v>806039</v>
      </c>
      <c r="P61" s="38">
        <f>P9+P35</f>
        <v>123</v>
      </c>
      <c r="Q61" s="300">
        <f>+O61+P61</f>
        <v>806162</v>
      </c>
      <c r="R61" s="39">
        <f t="shared" ref="R61:S63" si="101">+R9+R35</f>
        <v>212095</v>
      </c>
      <c r="S61" s="37">
        <f t="shared" si="101"/>
        <v>215851</v>
      </c>
      <c r="T61" s="298">
        <f>SUM(R61:S61)</f>
        <v>427946</v>
      </c>
      <c r="U61" s="38">
        <f>U9+U35</f>
        <v>306</v>
      </c>
      <c r="V61" s="300">
        <f>+T61+U61</f>
        <v>428252</v>
      </c>
      <c r="W61" s="40">
        <f t="shared" ref="W61:W63" si="102">IF(Q61=0,0,((V61/Q61)-1)*100)</f>
        <v>-46.877674710542053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98"/>
        <v>2414</v>
      </c>
      <c r="D62" s="120">
        <f t="shared" si="98"/>
        <v>2413</v>
      </c>
      <c r="E62" s="293">
        <f t="shared" si="98"/>
        <v>4827</v>
      </c>
      <c r="F62" s="118">
        <f t="shared" si="98"/>
        <v>1905</v>
      </c>
      <c r="G62" s="120">
        <f t="shared" si="98"/>
        <v>1918</v>
      </c>
      <c r="H62" s="293">
        <f t="shared" si="98"/>
        <v>3823</v>
      </c>
      <c r="I62" s="121">
        <f t="shared" si="99"/>
        <v>-20.799668531178781</v>
      </c>
      <c r="J62" s="3"/>
      <c r="K62" s="6"/>
      <c r="L62" s="13" t="s">
        <v>17</v>
      </c>
      <c r="M62" s="39">
        <f t="shared" si="100"/>
        <v>409851</v>
      </c>
      <c r="N62" s="37">
        <f t="shared" si="100"/>
        <v>409686</v>
      </c>
      <c r="O62" s="298">
        <f t="shared" ref="O62:O63" si="103">SUM(M62:N62)</f>
        <v>819537</v>
      </c>
      <c r="P62" s="38">
        <f>P10+P36</f>
        <v>0</v>
      </c>
      <c r="Q62" s="300">
        <f>+O62+P62</f>
        <v>819537</v>
      </c>
      <c r="R62" s="39">
        <f t="shared" si="101"/>
        <v>283684</v>
      </c>
      <c r="S62" s="37">
        <f t="shared" si="101"/>
        <v>277400</v>
      </c>
      <c r="T62" s="298">
        <f t="shared" ref="T62:T63" si="104">SUM(R62:S62)</f>
        <v>561084</v>
      </c>
      <c r="U62" s="38">
        <f>U10+U36</f>
        <v>168</v>
      </c>
      <c r="V62" s="300">
        <f>+T62+U62</f>
        <v>561252</v>
      </c>
      <c r="W62" s="40">
        <f t="shared" si="102"/>
        <v>-31.515965722108952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98"/>
        <v>2593</v>
      </c>
      <c r="D63" s="123">
        <f t="shared" si="98"/>
        <v>2595</v>
      </c>
      <c r="E63" s="293">
        <f t="shared" si="98"/>
        <v>5188</v>
      </c>
      <c r="F63" s="122">
        <f t="shared" si="98"/>
        <v>2267</v>
      </c>
      <c r="G63" s="123">
        <f t="shared" si="98"/>
        <v>2288</v>
      </c>
      <c r="H63" s="293">
        <f t="shared" si="98"/>
        <v>4555</v>
      </c>
      <c r="I63" s="121">
        <f t="shared" si="99"/>
        <v>-12.20123361603701</v>
      </c>
      <c r="J63" s="3"/>
      <c r="K63" s="6"/>
      <c r="L63" s="22" t="s">
        <v>18</v>
      </c>
      <c r="M63" s="39">
        <f t="shared" si="100"/>
        <v>455646</v>
      </c>
      <c r="N63" s="37">
        <f t="shared" si="100"/>
        <v>455796</v>
      </c>
      <c r="O63" s="298">
        <f t="shared" si="103"/>
        <v>911442</v>
      </c>
      <c r="P63" s="38">
        <f>P11+P37</f>
        <v>0</v>
      </c>
      <c r="Q63" s="300">
        <f>+O63+P63</f>
        <v>911442</v>
      </c>
      <c r="R63" s="39">
        <f t="shared" si="101"/>
        <v>249732</v>
      </c>
      <c r="S63" s="37">
        <f t="shared" si="101"/>
        <v>278134</v>
      </c>
      <c r="T63" s="298">
        <f t="shared" si="104"/>
        <v>527866</v>
      </c>
      <c r="U63" s="38">
        <f>U11+U37</f>
        <v>143</v>
      </c>
      <c r="V63" s="300">
        <f>+T63+U63</f>
        <v>528009</v>
      </c>
      <c r="W63" s="40">
        <f t="shared" si="102"/>
        <v>-42.068831587747766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98"/>
        <v>7559</v>
      </c>
      <c r="D64" s="127">
        <f t="shared" si="98"/>
        <v>7558</v>
      </c>
      <c r="E64" s="297">
        <f t="shared" si="98"/>
        <v>15117</v>
      </c>
      <c r="F64" s="125">
        <f t="shared" si="98"/>
        <v>5787</v>
      </c>
      <c r="G64" s="127">
        <f t="shared" si="98"/>
        <v>5819</v>
      </c>
      <c r="H64" s="297">
        <f t="shared" si="98"/>
        <v>11606</v>
      </c>
      <c r="I64" s="128">
        <f>IF(E64=0,0,((H64/E64)-1)*100)</f>
        <v>-23.225507706555536</v>
      </c>
      <c r="J64" s="3"/>
      <c r="L64" s="41" t="s">
        <v>19</v>
      </c>
      <c r="M64" s="45">
        <f t="shared" ref="M64:Q64" si="105">+M61+M62+M63</f>
        <v>1266378</v>
      </c>
      <c r="N64" s="43">
        <f t="shared" si="105"/>
        <v>1270640</v>
      </c>
      <c r="O64" s="299">
        <f t="shared" si="105"/>
        <v>2537018</v>
      </c>
      <c r="P64" s="43">
        <f t="shared" si="105"/>
        <v>123</v>
      </c>
      <c r="Q64" s="299">
        <f t="shared" si="105"/>
        <v>2537141</v>
      </c>
      <c r="R64" s="45">
        <f t="shared" ref="R64:V64" si="106">+R61+R62+R63</f>
        <v>745511</v>
      </c>
      <c r="S64" s="43">
        <f t="shared" si="106"/>
        <v>771385</v>
      </c>
      <c r="T64" s="299">
        <f t="shared" si="106"/>
        <v>1516896</v>
      </c>
      <c r="U64" s="43">
        <f t="shared" si="106"/>
        <v>617</v>
      </c>
      <c r="V64" s="299">
        <f t="shared" si="106"/>
        <v>1517513</v>
      </c>
      <c r="W64" s="46">
        <f>IF(Q64=0,0,((V64/Q64)-1)*100)</f>
        <v>-40.188069957483641</v>
      </c>
    </row>
    <row r="65" spans="1:23" ht="13.5" thickTop="1" x14ac:dyDescent="0.2">
      <c r="A65" s="3" t="str">
        <f t="shared" si="10"/>
        <v xml:space="preserve"> </v>
      </c>
      <c r="B65" s="105" t="s">
        <v>20</v>
      </c>
      <c r="C65" s="118">
        <f t="shared" si="98"/>
        <v>2606</v>
      </c>
      <c r="D65" s="120">
        <f t="shared" si="98"/>
        <v>2606</v>
      </c>
      <c r="E65" s="293">
        <f t="shared" si="98"/>
        <v>5212</v>
      </c>
      <c r="F65" s="118">
        <f t="shared" si="98"/>
        <v>941</v>
      </c>
      <c r="G65" s="120">
        <f t="shared" si="98"/>
        <v>970</v>
      </c>
      <c r="H65" s="293">
        <f t="shared" si="98"/>
        <v>1911</v>
      </c>
      <c r="I65" s="121">
        <f t="shared" ref="I65" si="107">IF(E65=0,0,((H65/E65)-1)*100)</f>
        <v>-63.33461243284728</v>
      </c>
      <c r="J65" s="3"/>
      <c r="L65" s="13" t="s">
        <v>20</v>
      </c>
      <c r="M65" s="39">
        <f t="shared" ref="M65:N67" si="108">+M13+M39</f>
        <v>440388</v>
      </c>
      <c r="N65" s="37">
        <f t="shared" si="108"/>
        <v>443651</v>
      </c>
      <c r="O65" s="298">
        <f t="shared" ref="O65" si="109">SUM(M65:N65)</f>
        <v>884039</v>
      </c>
      <c r="P65" s="38">
        <f>P13+P39</f>
        <v>0</v>
      </c>
      <c r="Q65" s="300">
        <f>+O65+P65</f>
        <v>884039</v>
      </c>
      <c r="R65" s="39">
        <f t="shared" ref="R65:S67" si="110">+R13+R39</f>
        <v>80556</v>
      </c>
      <c r="S65" s="37">
        <f t="shared" si="110"/>
        <v>55015</v>
      </c>
      <c r="T65" s="298">
        <f t="shared" ref="T65" si="111">SUM(R65:S65)</f>
        <v>135571</v>
      </c>
      <c r="U65" s="38">
        <f>U13+U39</f>
        <v>0</v>
      </c>
      <c r="V65" s="300">
        <f>+T65+U65</f>
        <v>135571</v>
      </c>
      <c r="W65" s="40">
        <f t="shared" ref="W65" si="112">IF(Q65=0,0,((V65/Q65)-1)*100)</f>
        <v>-84.664590589329208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98"/>
        <v>2009</v>
      </c>
      <c r="D66" s="120">
        <f t="shared" si="98"/>
        <v>2010</v>
      </c>
      <c r="E66" s="293">
        <f t="shared" si="98"/>
        <v>4019</v>
      </c>
      <c r="F66" s="118">
        <f t="shared" si="98"/>
        <v>898</v>
      </c>
      <c r="G66" s="120">
        <f t="shared" si="98"/>
        <v>933</v>
      </c>
      <c r="H66" s="293">
        <f t="shared" si="98"/>
        <v>1831</v>
      </c>
      <c r="I66" s="121">
        <f>IF(E66=0,0,((H66/E66)-1)*100)</f>
        <v>-54.441403334162722</v>
      </c>
      <c r="J66" s="3"/>
      <c r="L66" s="13" t="s">
        <v>21</v>
      </c>
      <c r="M66" s="39">
        <f t="shared" si="108"/>
        <v>255736</v>
      </c>
      <c r="N66" s="37">
        <f t="shared" si="108"/>
        <v>267304</v>
      </c>
      <c r="O66" s="298">
        <f>SUM(M66:N66)</f>
        <v>523040</v>
      </c>
      <c r="P66" s="38">
        <f>P14+P40</f>
        <v>0</v>
      </c>
      <c r="Q66" s="300">
        <f>+O66+P66</f>
        <v>523040</v>
      </c>
      <c r="R66" s="39">
        <f t="shared" si="110"/>
        <v>111278</v>
      </c>
      <c r="S66" s="37">
        <f t="shared" si="110"/>
        <v>111466</v>
      </c>
      <c r="T66" s="298">
        <f>SUM(R66:S66)</f>
        <v>222744</v>
      </c>
      <c r="U66" s="38">
        <f>U14+U40</f>
        <v>92</v>
      </c>
      <c r="V66" s="300">
        <f>+T66+U66</f>
        <v>222836</v>
      </c>
      <c r="W66" s="40">
        <f>IF(Q66=0,0,((V66/Q66)-1)*100)</f>
        <v>-57.395992658305296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98"/>
        <v>1272</v>
      </c>
      <c r="D67" s="120">
        <f t="shared" si="98"/>
        <v>1272</v>
      </c>
      <c r="E67" s="293">
        <f t="shared" si="98"/>
        <v>2544</v>
      </c>
      <c r="F67" s="118">
        <f t="shared" si="98"/>
        <v>1821</v>
      </c>
      <c r="G67" s="120">
        <f t="shared" si="98"/>
        <v>1862</v>
      </c>
      <c r="H67" s="293">
        <f t="shared" si="98"/>
        <v>3683</v>
      </c>
      <c r="I67" s="121">
        <f>IF(E67=0,0,((H67/E67)-1)*100)</f>
        <v>44.772012578616362</v>
      </c>
      <c r="J67" s="3"/>
      <c r="L67" s="13" t="s">
        <v>22</v>
      </c>
      <c r="M67" s="39">
        <f t="shared" si="108"/>
        <v>118843</v>
      </c>
      <c r="N67" s="37">
        <f t="shared" si="108"/>
        <v>148533</v>
      </c>
      <c r="O67" s="298">
        <f>SUM(M67:N67)</f>
        <v>267376</v>
      </c>
      <c r="P67" s="38">
        <f>P15+P41</f>
        <v>0</v>
      </c>
      <c r="Q67" s="300">
        <f>+O67+P67</f>
        <v>267376</v>
      </c>
      <c r="R67" s="39">
        <f t="shared" si="110"/>
        <v>228855</v>
      </c>
      <c r="S67" s="37">
        <f t="shared" si="110"/>
        <v>225361</v>
      </c>
      <c r="T67" s="298">
        <f>SUM(R67:S67)</f>
        <v>454216</v>
      </c>
      <c r="U67" s="38">
        <f>U15+U41</f>
        <v>0</v>
      </c>
      <c r="V67" s="300">
        <f>+T67+U67</f>
        <v>454216</v>
      </c>
      <c r="W67" s="40">
        <f>IF(Q67=0,0,((V67/Q67)-1)*100)</f>
        <v>69.879121536712347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13">+C65+C66+C67</f>
        <v>5887</v>
      </c>
      <c r="D68" s="127">
        <f t="shared" si="113"/>
        <v>5888</v>
      </c>
      <c r="E68" s="297">
        <f t="shared" si="113"/>
        <v>11775</v>
      </c>
      <c r="F68" s="125">
        <f t="shared" si="113"/>
        <v>3660</v>
      </c>
      <c r="G68" s="127">
        <f t="shared" si="113"/>
        <v>3765</v>
      </c>
      <c r="H68" s="297">
        <f t="shared" si="113"/>
        <v>7425</v>
      </c>
      <c r="I68" s="128">
        <f>IF(E68=0,0,((H68/E68)-1)*100)</f>
        <v>-36.942675159235669</v>
      </c>
      <c r="J68" s="3"/>
      <c r="L68" s="41" t="s">
        <v>23</v>
      </c>
      <c r="M68" s="43">
        <f t="shared" ref="M68:V68" si="114">+M65+M66+M67</f>
        <v>814967</v>
      </c>
      <c r="N68" s="469">
        <f t="shared" si="114"/>
        <v>859488</v>
      </c>
      <c r="O68" s="473">
        <f t="shared" si="114"/>
        <v>1674455</v>
      </c>
      <c r="P68" s="482">
        <f t="shared" si="114"/>
        <v>0</v>
      </c>
      <c r="Q68" s="299">
        <f t="shared" si="114"/>
        <v>1674455</v>
      </c>
      <c r="R68" s="43">
        <f t="shared" si="114"/>
        <v>420689</v>
      </c>
      <c r="S68" s="469">
        <f t="shared" si="114"/>
        <v>391842</v>
      </c>
      <c r="T68" s="473">
        <f t="shared" si="114"/>
        <v>812531</v>
      </c>
      <c r="U68" s="482">
        <f t="shared" si="114"/>
        <v>92</v>
      </c>
      <c r="V68" s="299">
        <f t="shared" si="114"/>
        <v>812623</v>
      </c>
      <c r="W68" s="46">
        <f>IF(Q68=0,0,((V68/Q68)-1)*100)</f>
        <v>-51.469403477549413</v>
      </c>
    </row>
    <row r="69" spans="1:23" ht="13.5" thickTop="1" x14ac:dyDescent="0.2">
      <c r="A69" s="3" t="str">
        <f t="shared" ref="A69" si="115">IF(ISERROR(F69/G69)," ",IF(F69/G69&gt;0.5,IF(F69/G69&lt;1.5," ","NOT OK"),"NOT OK"))</f>
        <v xml:space="preserve"> </v>
      </c>
      <c r="B69" s="105" t="s">
        <v>24</v>
      </c>
      <c r="C69" s="118">
        <f t="shared" ref="C69:H71" si="116">+C17+C43</f>
        <v>84</v>
      </c>
      <c r="D69" s="120">
        <f t="shared" si="116"/>
        <v>86</v>
      </c>
      <c r="E69" s="293">
        <f t="shared" si="116"/>
        <v>170</v>
      </c>
      <c r="F69" s="118">
        <f t="shared" si="116"/>
        <v>1713</v>
      </c>
      <c r="G69" s="120">
        <f t="shared" si="116"/>
        <v>1746</v>
      </c>
      <c r="H69" s="293">
        <f t="shared" si="116"/>
        <v>3459</v>
      </c>
      <c r="I69" s="121">
        <f t="shared" ref="I69" si="117">IF(E69=0,0,((H69/E69)-1)*100)</f>
        <v>1934.7058823529412</v>
      </c>
      <c r="J69" s="7"/>
      <c r="L69" s="13" t="s">
        <v>24</v>
      </c>
      <c r="M69" s="39">
        <f t="shared" ref="M69:N71" si="118">+M17+M43</f>
        <v>5880</v>
      </c>
      <c r="N69" s="37">
        <f t="shared" si="118"/>
        <v>4780</v>
      </c>
      <c r="O69" s="298">
        <f t="shared" ref="O69" si="119">SUM(M69:N69)</f>
        <v>10660</v>
      </c>
      <c r="P69" s="38">
        <f>P17+P43</f>
        <v>0</v>
      </c>
      <c r="Q69" s="300">
        <f>+O69+P69</f>
        <v>10660</v>
      </c>
      <c r="R69" s="39">
        <f t="shared" ref="R69:S71" si="120">+R17+R43</f>
        <v>164551</v>
      </c>
      <c r="S69" s="37">
        <f t="shared" si="120"/>
        <v>161974</v>
      </c>
      <c r="T69" s="298">
        <f t="shared" ref="T69" si="121">SUM(R69:S69)</f>
        <v>326525</v>
      </c>
      <c r="U69" s="38">
        <f>U17+U43</f>
        <v>339</v>
      </c>
      <c r="V69" s="300">
        <f>+T69+U69</f>
        <v>326864</v>
      </c>
      <c r="W69" s="40">
        <f t="shared" ref="W69" si="122">IF(Q69=0,0,((V69/Q69)-1)*100)</f>
        <v>2966.2664165103192</v>
      </c>
    </row>
    <row r="70" spans="1:23" x14ac:dyDescent="0.2">
      <c r="A70" s="3" t="str">
        <f t="shared" ref="A70" si="123">IF(ISERROR(F70/G70)," ",IF(F70/G70&gt;0.5,IF(F70/G70&lt;1.5," ","NOT OK"),"NOT OK"))</f>
        <v xml:space="preserve"> </v>
      </c>
      <c r="B70" s="105" t="s">
        <v>25</v>
      </c>
      <c r="C70" s="118">
        <f t="shared" si="116"/>
        <v>132</v>
      </c>
      <c r="D70" s="120">
        <f t="shared" si="116"/>
        <v>131</v>
      </c>
      <c r="E70" s="293">
        <f t="shared" si="116"/>
        <v>263</v>
      </c>
      <c r="F70" s="118">
        <f t="shared" si="116"/>
        <v>358</v>
      </c>
      <c r="G70" s="120">
        <f t="shared" si="116"/>
        <v>379</v>
      </c>
      <c r="H70" s="293">
        <f t="shared" si="116"/>
        <v>737</v>
      </c>
      <c r="I70" s="121">
        <f t="shared" ref="I70" si="124">IF(E70=0,0,((H70/E70)-1)*100)</f>
        <v>180.22813688212929</v>
      </c>
      <c r="J70" s="3"/>
      <c r="L70" s="13" t="s">
        <v>25</v>
      </c>
      <c r="M70" s="39">
        <f t="shared" si="118"/>
        <v>10760</v>
      </c>
      <c r="N70" s="37">
        <f t="shared" si="118"/>
        <v>9924</v>
      </c>
      <c r="O70" s="298">
        <f>SUM(M70:N70)</f>
        <v>20684</v>
      </c>
      <c r="P70" s="138">
        <f>P18+P44</f>
        <v>0</v>
      </c>
      <c r="Q70" s="298">
        <f>+O70+P70</f>
        <v>20684</v>
      </c>
      <c r="R70" s="39">
        <f t="shared" si="120"/>
        <v>22184</v>
      </c>
      <c r="S70" s="37">
        <f t="shared" si="120"/>
        <v>20308</v>
      </c>
      <c r="T70" s="298">
        <f>SUM(R70:S70)</f>
        <v>42492</v>
      </c>
      <c r="U70" s="138">
        <f>U18+U44</f>
        <v>0</v>
      </c>
      <c r="V70" s="298">
        <f>+T70+U70</f>
        <v>42492</v>
      </c>
      <c r="W70" s="40">
        <f t="shared" ref="W70" si="125">IF(Q70=0,0,((V70/Q70)-1)*100)</f>
        <v>105.4341520015471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16"/>
        <v>342</v>
      </c>
      <c r="D71" s="120">
        <f t="shared" si="116"/>
        <v>343</v>
      </c>
      <c r="E71" s="293">
        <f t="shared" si="116"/>
        <v>685</v>
      </c>
      <c r="F71" s="118">
        <f t="shared" si="116"/>
        <v>578</v>
      </c>
      <c r="G71" s="120">
        <f t="shared" si="116"/>
        <v>580</v>
      </c>
      <c r="H71" s="293">
        <f t="shared" si="116"/>
        <v>1158</v>
      </c>
      <c r="I71" s="121">
        <f>IF(E71=0,0,((H71/E71)-1)*100)</f>
        <v>69.051094890510953</v>
      </c>
      <c r="J71" s="3"/>
      <c r="L71" s="13" t="s">
        <v>26</v>
      </c>
      <c r="M71" s="39">
        <f t="shared" si="118"/>
        <v>31754</v>
      </c>
      <c r="N71" s="37">
        <f t="shared" si="118"/>
        <v>29945</v>
      </c>
      <c r="O71" s="298">
        <f>SUM(M71:N71)</f>
        <v>61699</v>
      </c>
      <c r="P71" s="138">
        <f>P19+P45</f>
        <v>0</v>
      </c>
      <c r="Q71" s="298">
        <f>+O71+P71</f>
        <v>61699</v>
      </c>
      <c r="R71" s="39">
        <f t="shared" si="120"/>
        <v>61062</v>
      </c>
      <c r="S71" s="37">
        <f t="shared" si="120"/>
        <v>55974</v>
      </c>
      <c r="T71" s="298">
        <f>SUM(R71:S71)</f>
        <v>117036</v>
      </c>
      <c r="U71" s="138">
        <f>U19+U45</f>
        <v>191</v>
      </c>
      <c r="V71" s="298">
        <f>+T71+U71</f>
        <v>117227</v>
      </c>
      <c r="W71" s="40">
        <f>IF(Q71=0,0,((V71/Q71)-1)*100)</f>
        <v>89.99821715100731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558</v>
      </c>
      <c r="D72" s="133">
        <f t="shared" ref="D72" si="126">+D69+D70+D71</f>
        <v>560</v>
      </c>
      <c r="E72" s="331">
        <f t="shared" ref="E72" si="127">+E69+E70+E71</f>
        <v>1118</v>
      </c>
      <c r="F72" s="125">
        <f t="shared" ref="F72" si="128">+F69+F70+F71</f>
        <v>2649</v>
      </c>
      <c r="G72" s="133">
        <f t="shared" ref="G72" si="129">+G69+G70+G71</f>
        <v>2705</v>
      </c>
      <c r="H72" s="331">
        <f t="shared" ref="H72" si="130">+H69+H70+H71</f>
        <v>5354</v>
      </c>
      <c r="I72" s="128">
        <f>IF(E72=0,0,((H72/E72)-1)*100)</f>
        <v>378.89087656529517</v>
      </c>
      <c r="J72" s="3"/>
      <c r="K72" s="10"/>
      <c r="L72" s="47" t="s">
        <v>27</v>
      </c>
      <c r="M72" s="49">
        <f>+M69+M70+M71</f>
        <v>48394</v>
      </c>
      <c r="N72" s="470">
        <f t="shared" ref="N72" si="131">+N69+N70+N71</f>
        <v>44649</v>
      </c>
      <c r="O72" s="480">
        <f t="shared" ref="O72" si="132">+O69+O70+O71</f>
        <v>93043</v>
      </c>
      <c r="P72" s="483">
        <f t="shared" ref="P72" si="133">+P69+P70+P71</f>
        <v>0</v>
      </c>
      <c r="Q72" s="329">
        <f t="shared" ref="Q72" si="134">+Q69+Q70+Q71</f>
        <v>93043</v>
      </c>
      <c r="R72" s="49">
        <f t="shared" ref="R72" si="135">+R69+R70+R71</f>
        <v>247797</v>
      </c>
      <c r="S72" s="470">
        <f t="shared" ref="S72" si="136">+S69+S70+S71</f>
        <v>238256</v>
      </c>
      <c r="T72" s="480">
        <f t="shared" ref="T72" si="137">+T69+T70+T71</f>
        <v>486053</v>
      </c>
      <c r="U72" s="483">
        <f t="shared" ref="U72" si="138">+U69+U70+U71</f>
        <v>530</v>
      </c>
      <c r="V72" s="329">
        <f t="shared" ref="V72" si="139">+V69+V70+V71</f>
        <v>486583</v>
      </c>
      <c r="W72" s="50">
        <f>IF(Q72=0,0,((V72/Q72)-1)*100)</f>
        <v>422.96572552475737</v>
      </c>
    </row>
    <row r="73" spans="1:23" ht="13.5" thickTop="1" x14ac:dyDescent="0.2">
      <c r="A73" s="3" t="str">
        <f>IF(ISERROR(F73/G73)," ",IF(F73/G73&gt;0.5,IF(F73/G73&lt;1.5," ","NOT OK"),"NOT OK"))</f>
        <v xml:space="preserve"> </v>
      </c>
      <c r="B73" s="105" t="s">
        <v>28</v>
      </c>
      <c r="C73" s="118">
        <f t="shared" ref="C73:H75" si="140">+C21+C47</f>
        <v>741</v>
      </c>
      <c r="D73" s="120">
        <f t="shared" si="140"/>
        <v>742</v>
      </c>
      <c r="E73" s="294">
        <f t="shared" si="140"/>
        <v>1483</v>
      </c>
      <c r="F73" s="118">
        <f t="shared" si="140"/>
        <v>366</v>
      </c>
      <c r="G73" s="120">
        <f t="shared" si="140"/>
        <v>366</v>
      </c>
      <c r="H73" s="294">
        <f t="shared" si="140"/>
        <v>732</v>
      </c>
      <c r="I73" s="121">
        <f>IF(E73=0,0,((H73/E73)-1)*100)</f>
        <v>-50.640593391773422</v>
      </c>
      <c r="J73" s="3"/>
      <c r="L73" s="13" t="s">
        <v>29</v>
      </c>
      <c r="M73" s="39">
        <f t="shared" ref="M73:N75" si="141">+M21+M47</f>
        <v>81888</v>
      </c>
      <c r="N73" s="37">
        <f t="shared" si="141"/>
        <v>83326</v>
      </c>
      <c r="O73" s="298">
        <f>SUM(M73:N73)</f>
        <v>165214</v>
      </c>
      <c r="P73" s="138">
        <f>P21+P47</f>
        <v>0</v>
      </c>
      <c r="Q73" s="298">
        <f>+O73+P73</f>
        <v>165214</v>
      </c>
      <c r="R73" s="39">
        <f t="shared" ref="R73:S75" si="142">+R21+R47</f>
        <v>24187</v>
      </c>
      <c r="S73" s="37">
        <f t="shared" si="142"/>
        <v>24619</v>
      </c>
      <c r="T73" s="298">
        <f>SUM(R73:S73)</f>
        <v>48806</v>
      </c>
      <c r="U73" s="138">
        <f>U21+U47</f>
        <v>0</v>
      </c>
      <c r="V73" s="298">
        <f>+T73+U73</f>
        <v>48806</v>
      </c>
      <c r="W73" s="40">
        <f>IF(Q73=0,0,((V73/Q73)-1)*100)</f>
        <v>-70.458919946251527</v>
      </c>
    </row>
    <row r="74" spans="1:23" x14ac:dyDescent="0.2">
      <c r="A74" s="3" t="str">
        <f t="shared" ref="A74" si="143">IF(ISERROR(F74/G74)," ",IF(F74/G74&gt;0.5,IF(F74/G74&lt;1.5," ","NOT OK"),"NOT OK"))</f>
        <v xml:space="preserve"> </v>
      </c>
      <c r="B74" s="105" t="s">
        <v>30</v>
      </c>
      <c r="C74" s="118">
        <f t="shared" si="140"/>
        <v>893</v>
      </c>
      <c r="D74" s="120">
        <f t="shared" si="140"/>
        <v>892</v>
      </c>
      <c r="E74" s="295">
        <f t="shared" si="140"/>
        <v>1785</v>
      </c>
      <c r="F74" s="118">
        <f t="shared" si="140"/>
        <v>77</v>
      </c>
      <c r="G74" s="120">
        <f t="shared" si="140"/>
        <v>77</v>
      </c>
      <c r="H74" s="295">
        <f t="shared" si="140"/>
        <v>154</v>
      </c>
      <c r="I74" s="121">
        <f t="shared" ref="I74" si="144">IF(E74=0,0,((H74/E74)-1)*100)</f>
        <v>-91.372549019607845</v>
      </c>
      <c r="J74" s="9"/>
      <c r="L74" s="13" t="s">
        <v>30</v>
      </c>
      <c r="M74" s="39">
        <f t="shared" si="141"/>
        <v>130601</v>
      </c>
      <c r="N74" s="37">
        <f t="shared" si="141"/>
        <v>127036</v>
      </c>
      <c r="O74" s="298">
        <f>SUM(M74:N74)</f>
        <v>257637</v>
      </c>
      <c r="P74" s="138">
        <f>P22+P48</f>
        <v>0</v>
      </c>
      <c r="Q74" s="298">
        <f>+O74+P74</f>
        <v>257637</v>
      </c>
      <c r="R74" s="39">
        <f t="shared" si="142"/>
        <v>936</v>
      </c>
      <c r="S74" s="37">
        <f t="shared" si="142"/>
        <v>1653</v>
      </c>
      <c r="T74" s="298">
        <f t="shared" ref="T74" si="145">SUM(R74:S74)</f>
        <v>2589</v>
      </c>
      <c r="U74" s="138">
        <f>U22+U48</f>
        <v>0</v>
      </c>
      <c r="V74" s="298">
        <f>+T74+U74</f>
        <v>2589</v>
      </c>
      <c r="W74" s="40">
        <f t="shared" ref="W74" si="146">IF(Q74=0,0,((V74/Q74)-1)*100)</f>
        <v>-98.995097753816424</v>
      </c>
    </row>
    <row r="75" spans="1:23" ht="13.5" thickBot="1" x14ac:dyDescent="0.25">
      <c r="A75" s="3" t="str">
        <f t="shared" ref="A75" si="147">IF(ISERROR(F75/G75)," ",IF(F75/G75&gt;0.5,IF(F75/G75&lt;1.5," ","NOT OK"),"NOT OK"))</f>
        <v xml:space="preserve"> </v>
      </c>
      <c r="B75" s="105" t="s">
        <v>31</v>
      </c>
      <c r="C75" s="118">
        <f t="shared" si="140"/>
        <v>1078</v>
      </c>
      <c r="D75" s="134">
        <f t="shared" si="140"/>
        <v>1075</v>
      </c>
      <c r="E75" s="296">
        <f t="shared" si="140"/>
        <v>2153</v>
      </c>
      <c r="F75" s="118">
        <f t="shared" si="140"/>
        <v>424</v>
      </c>
      <c r="G75" s="134">
        <f t="shared" si="140"/>
        <v>426</v>
      </c>
      <c r="H75" s="296">
        <f t="shared" si="140"/>
        <v>850</v>
      </c>
      <c r="I75" s="135">
        <f t="shared" ref="I75:I78" si="148">IF(E75=0,0,((H75/E75)-1)*100)</f>
        <v>-60.520204366000932</v>
      </c>
      <c r="J75" s="3"/>
      <c r="L75" s="13" t="s">
        <v>31</v>
      </c>
      <c r="M75" s="39">
        <f t="shared" si="141"/>
        <v>159392</v>
      </c>
      <c r="N75" s="37">
        <f t="shared" si="141"/>
        <v>159444</v>
      </c>
      <c r="O75" s="298">
        <f t="shared" ref="O75" si="149">SUM(M75:N75)</f>
        <v>318836</v>
      </c>
      <c r="P75" s="38">
        <f>P23+P49</f>
        <v>0</v>
      </c>
      <c r="Q75" s="300">
        <f>+O75+P75</f>
        <v>318836</v>
      </c>
      <c r="R75" s="39">
        <f t="shared" si="142"/>
        <v>35541</v>
      </c>
      <c r="S75" s="37">
        <f t="shared" si="142"/>
        <v>31931</v>
      </c>
      <c r="T75" s="298">
        <f t="shared" ref="T75" si="150">SUM(R75:S75)</f>
        <v>67472</v>
      </c>
      <c r="U75" s="38">
        <f>U23+U49</f>
        <v>0</v>
      </c>
      <c r="V75" s="300">
        <f>+T75+U75</f>
        <v>67472</v>
      </c>
      <c r="W75" s="40">
        <f t="shared" ref="W75:W78" si="151">IF(Q75=0,0,((V75/Q75)-1)*100)</f>
        <v>-78.838023309789364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52">+C73+C74+C75</f>
        <v>2712</v>
      </c>
      <c r="D76" s="133">
        <f t="shared" si="152"/>
        <v>2709</v>
      </c>
      <c r="E76" s="331">
        <f t="shared" si="152"/>
        <v>5421</v>
      </c>
      <c r="F76" s="125">
        <f t="shared" si="152"/>
        <v>867</v>
      </c>
      <c r="G76" s="133">
        <f t="shared" si="152"/>
        <v>869</v>
      </c>
      <c r="H76" s="331">
        <f t="shared" si="152"/>
        <v>1736</v>
      </c>
      <c r="I76" s="128">
        <f t="shared" si="148"/>
        <v>-67.976388120273015</v>
      </c>
      <c r="J76" s="3"/>
      <c r="K76" s="10"/>
      <c r="L76" s="47" t="s">
        <v>32</v>
      </c>
      <c r="M76" s="49">
        <f t="shared" ref="M76:V76" si="153">+M73+M74+M75</f>
        <v>371881</v>
      </c>
      <c r="N76" s="470">
        <f t="shared" si="153"/>
        <v>369806</v>
      </c>
      <c r="O76" s="480">
        <f t="shared" si="153"/>
        <v>741687</v>
      </c>
      <c r="P76" s="483">
        <f t="shared" si="153"/>
        <v>0</v>
      </c>
      <c r="Q76" s="329">
        <f t="shared" si="153"/>
        <v>741687</v>
      </c>
      <c r="R76" s="49">
        <f t="shared" si="153"/>
        <v>60664</v>
      </c>
      <c r="S76" s="470">
        <f t="shared" si="153"/>
        <v>58203</v>
      </c>
      <c r="T76" s="480">
        <f t="shared" si="153"/>
        <v>118867</v>
      </c>
      <c r="U76" s="483">
        <f t="shared" si="153"/>
        <v>0</v>
      </c>
      <c r="V76" s="329">
        <f t="shared" si="153"/>
        <v>118867</v>
      </c>
      <c r="W76" s="50">
        <f t="shared" si="151"/>
        <v>-83.973428144217166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54">+C68+C72+C76</f>
        <v>9157</v>
      </c>
      <c r="D77" s="127">
        <f t="shared" si="154"/>
        <v>9157</v>
      </c>
      <c r="E77" s="297">
        <f t="shared" si="154"/>
        <v>18314</v>
      </c>
      <c r="F77" s="125">
        <f t="shared" si="154"/>
        <v>7176</v>
      </c>
      <c r="G77" s="127">
        <f t="shared" si="154"/>
        <v>7339</v>
      </c>
      <c r="H77" s="297">
        <f t="shared" si="154"/>
        <v>14515</v>
      </c>
      <c r="I77" s="128">
        <f t="shared" si="148"/>
        <v>-20.743693349350224</v>
      </c>
      <c r="J77" s="3"/>
      <c r="L77" s="41" t="s">
        <v>33</v>
      </c>
      <c r="M77" s="42">
        <f t="shared" ref="M77:V77" si="155">+M68+M72+M76</f>
        <v>1235242</v>
      </c>
      <c r="N77" s="42">
        <f t="shared" si="155"/>
        <v>1273943</v>
      </c>
      <c r="O77" s="493">
        <f t="shared" si="155"/>
        <v>2509185</v>
      </c>
      <c r="P77" s="42">
        <f t="shared" si="155"/>
        <v>0</v>
      </c>
      <c r="Q77" s="493">
        <f t="shared" si="155"/>
        <v>2509185</v>
      </c>
      <c r="R77" s="42">
        <f t="shared" si="155"/>
        <v>729150</v>
      </c>
      <c r="S77" s="42">
        <f t="shared" si="155"/>
        <v>688301</v>
      </c>
      <c r="T77" s="493">
        <f t="shared" si="155"/>
        <v>1417451</v>
      </c>
      <c r="U77" s="42">
        <f t="shared" si="155"/>
        <v>622</v>
      </c>
      <c r="V77" s="493">
        <f t="shared" si="155"/>
        <v>1418073</v>
      </c>
      <c r="W77" s="46">
        <f t="shared" si="151"/>
        <v>-43.484717149193862</v>
      </c>
    </row>
    <row r="78" spans="1:23" ht="14.25" thickTop="1" thickBot="1" x14ac:dyDescent="0.25">
      <c r="A78" s="3" t="str">
        <f t="shared" ref="A78" si="156">IF(ISERROR(F78/G78)," ",IF(F78/G78&gt;0.5,IF(F78/G78&lt;1.5," ","NOT OK"),"NOT OK"))</f>
        <v xml:space="preserve"> </v>
      </c>
      <c r="B78" s="124" t="s">
        <v>34</v>
      </c>
      <c r="C78" s="125">
        <f t="shared" ref="C78:H78" si="157">+C64+C68+C72+C76</f>
        <v>16716</v>
      </c>
      <c r="D78" s="127">
        <f t="shared" si="157"/>
        <v>16715</v>
      </c>
      <c r="E78" s="297">
        <f t="shared" si="157"/>
        <v>33431</v>
      </c>
      <c r="F78" s="125">
        <f t="shared" si="157"/>
        <v>12963</v>
      </c>
      <c r="G78" s="127">
        <f t="shared" si="157"/>
        <v>13158</v>
      </c>
      <c r="H78" s="297">
        <f t="shared" si="157"/>
        <v>26121</v>
      </c>
      <c r="I78" s="128">
        <f t="shared" si="148"/>
        <v>-21.865932816846634</v>
      </c>
      <c r="J78" s="3"/>
      <c r="L78" s="467" t="s">
        <v>34</v>
      </c>
      <c r="M78" s="43">
        <f t="shared" ref="M78:V78" si="158">+M64+M68+M72+M76</f>
        <v>2501620</v>
      </c>
      <c r="N78" s="469">
        <f t="shared" si="158"/>
        <v>2544583</v>
      </c>
      <c r="O78" s="473">
        <f t="shared" si="158"/>
        <v>5046203</v>
      </c>
      <c r="P78" s="482">
        <f t="shared" si="158"/>
        <v>123</v>
      </c>
      <c r="Q78" s="299">
        <f t="shared" si="158"/>
        <v>5046326</v>
      </c>
      <c r="R78" s="43">
        <f t="shared" si="158"/>
        <v>1474661</v>
      </c>
      <c r="S78" s="469">
        <f t="shared" si="158"/>
        <v>1459686</v>
      </c>
      <c r="T78" s="473">
        <f t="shared" si="158"/>
        <v>2934347</v>
      </c>
      <c r="U78" s="482">
        <f t="shared" si="158"/>
        <v>1239</v>
      </c>
      <c r="V78" s="299">
        <f t="shared" si="158"/>
        <v>2935586</v>
      </c>
      <c r="W78" s="46">
        <f t="shared" si="151"/>
        <v>-41.82726205163916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customHeight="1" thickTop="1" x14ac:dyDescent="0.2">
      <c r="J80" s="3"/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0:23" ht="13.5" customHeight="1" thickBot="1" x14ac:dyDescent="0.25">
      <c r="J81" s="3"/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0:23" ht="13.5" customHeight="1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0:23" ht="13.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58" t="s">
        <v>6</v>
      </c>
    </row>
    <row r="84" spans="10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63" t="s">
        <v>8</v>
      </c>
    </row>
    <row r="85" spans="10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69"/>
    </row>
    <row r="86" spans="10:23" ht="6.7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0:23" x14ac:dyDescent="0.2">
      <c r="L87" s="59" t="s">
        <v>16</v>
      </c>
      <c r="M87" s="75">
        <v>1388</v>
      </c>
      <c r="N87" s="76">
        <v>961</v>
      </c>
      <c r="O87" s="172">
        <f>M87+N87</f>
        <v>2349</v>
      </c>
      <c r="P87" s="77">
        <v>0</v>
      </c>
      <c r="Q87" s="172">
        <f t="shared" ref="Q87" si="159">O87+P87</f>
        <v>2349</v>
      </c>
      <c r="R87" s="75">
        <v>18</v>
      </c>
      <c r="S87" s="76">
        <v>34</v>
      </c>
      <c r="T87" s="172">
        <f>R87+S87</f>
        <v>52</v>
      </c>
      <c r="U87" s="77">
        <v>0</v>
      </c>
      <c r="V87" s="172">
        <f t="shared" ref="V87" si="160">T87+U87</f>
        <v>52</v>
      </c>
      <c r="W87" s="78">
        <f>IF(Q87=0,0,((V87/Q87)-1)*100)</f>
        <v>-97.786292039165602</v>
      </c>
    </row>
    <row r="88" spans="10:23" x14ac:dyDescent="0.2">
      <c r="L88" s="59" t="s">
        <v>17</v>
      </c>
      <c r="M88" s="75">
        <v>1555</v>
      </c>
      <c r="N88" s="76">
        <v>1078</v>
      </c>
      <c r="O88" s="172">
        <f>M88+N88</f>
        <v>2633</v>
      </c>
      <c r="P88" s="77">
        <v>0</v>
      </c>
      <c r="Q88" s="172">
        <f>O88+P88</f>
        <v>2633</v>
      </c>
      <c r="R88" s="75">
        <v>33</v>
      </c>
      <c r="S88" s="76">
        <v>34</v>
      </c>
      <c r="T88" s="172">
        <f>R88+S88</f>
        <v>67</v>
      </c>
      <c r="U88" s="77">
        <v>0</v>
      </c>
      <c r="V88" s="172">
        <f>T88+U88</f>
        <v>67</v>
      </c>
      <c r="W88" s="78">
        <f>IF(Q88=0,0,((V88/Q88)-1)*100)</f>
        <v>-97.455374097987089</v>
      </c>
    </row>
    <row r="89" spans="10:23" ht="13.5" thickBot="1" x14ac:dyDescent="0.25">
      <c r="L89" s="64" t="s">
        <v>18</v>
      </c>
      <c r="M89" s="75">
        <v>1391</v>
      </c>
      <c r="N89" s="76">
        <v>1069</v>
      </c>
      <c r="O89" s="172">
        <f>M89+N89</f>
        <v>2460</v>
      </c>
      <c r="P89" s="77">
        <v>0</v>
      </c>
      <c r="Q89" s="172">
        <f>O89+P89</f>
        <v>2460</v>
      </c>
      <c r="R89" s="75">
        <v>128</v>
      </c>
      <c r="S89" s="76">
        <v>198</v>
      </c>
      <c r="T89" s="172">
        <f>R89+S89</f>
        <v>326</v>
      </c>
      <c r="U89" s="77">
        <v>0</v>
      </c>
      <c r="V89" s="172">
        <f>T89+U89</f>
        <v>326</v>
      </c>
      <c r="W89" s="78">
        <f>IF(Q89=0,0,((V89/Q89)-1)*100)</f>
        <v>-86.747967479674799</v>
      </c>
    </row>
    <row r="90" spans="10:23" ht="14.25" thickTop="1" thickBot="1" x14ac:dyDescent="0.25">
      <c r="L90" s="79" t="s">
        <v>19</v>
      </c>
      <c r="M90" s="80">
        <f t="shared" ref="M90:Q90" si="161">+M87+M88+M89</f>
        <v>4334</v>
      </c>
      <c r="N90" s="81">
        <f t="shared" si="161"/>
        <v>3108</v>
      </c>
      <c r="O90" s="173">
        <f t="shared" si="161"/>
        <v>7442</v>
      </c>
      <c r="P90" s="80">
        <f t="shared" si="161"/>
        <v>0</v>
      </c>
      <c r="Q90" s="173">
        <f t="shared" si="161"/>
        <v>7442</v>
      </c>
      <c r="R90" s="80">
        <f t="shared" ref="R90:V90" si="162">+R87+R88+R89</f>
        <v>179</v>
      </c>
      <c r="S90" s="81">
        <f t="shared" si="162"/>
        <v>266</v>
      </c>
      <c r="T90" s="173">
        <f t="shared" si="162"/>
        <v>445</v>
      </c>
      <c r="U90" s="80">
        <f t="shared" si="162"/>
        <v>0</v>
      </c>
      <c r="V90" s="173">
        <f t="shared" si="162"/>
        <v>445</v>
      </c>
      <c r="W90" s="82">
        <f t="shared" ref="W90" si="163">IF(Q90=0,0,((V90/Q90)-1)*100)</f>
        <v>-94.020424617038429</v>
      </c>
    </row>
    <row r="91" spans="10:23" ht="13.5" thickTop="1" x14ac:dyDescent="0.2">
      <c r="L91" s="59" t="s">
        <v>20</v>
      </c>
      <c r="M91" s="75">
        <v>1366</v>
      </c>
      <c r="N91" s="76">
        <v>1015</v>
      </c>
      <c r="O91" s="172">
        <f>M91+N91</f>
        <v>2381</v>
      </c>
      <c r="P91" s="77">
        <v>0</v>
      </c>
      <c r="Q91" s="172">
        <f>O91+P91</f>
        <v>2381</v>
      </c>
      <c r="R91" s="75">
        <v>200</v>
      </c>
      <c r="S91" s="76">
        <v>237</v>
      </c>
      <c r="T91" s="172">
        <f>R91+S91</f>
        <v>437</v>
      </c>
      <c r="U91" s="77">
        <v>0</v>
      </c>
      <c r="V91" s="172">
        <f>T91+U91</f>
        <v>437</v>
      </c>
      <c r="W91" s="78">
        <f t="shared" ref="W91" si="164">IF(Q91=0,0,((V91/Q91)-1)*100)</f>
        <v>-81.646367072658549</v>
      </c>
    </row>
    <row r="92" spans="10:23" x14ac:dyDescent="0.2">
      <c r="L92" s="59" t="s">
        <v>21</v>
      </c>
      <c r="M92" s="75">
        <v>1248</v>
      </c>
      <c r="N92" s="76">
        <v>1041</v>
      </c>
      <c r="O92" s="172">
        <f>M92+N92</f>
        <v>2289</v>
      </c>
      <c r="P92" s="77">
        <v>0</v>
      </c>
      <c r="Q92" s="172">
        <f>O92+P92</f>
        <v>2289</v>
      </c>
      <c r="R92" s="75">
        <v>331</v>
      </c>
      <c r="S92" s="76">
        <v>361</v>
      </c>
      <c r="T92" s="172">
        <f>R92+S92</f>
        <v>692</v>
      </c>
      <c r="U92" s="77">
        <v>0</v>
      </c>
      <c r="V92" s="172">
        <f>T92+U92</f>
        <v>692</v>
      </c>
      <c r="W92" s="78">
        <f>IF(Q92=0,0,((V92/Q92)-1)*100)</f>
        <v>-69.768457841852339</v>
      </c>
    </row>
    <row r="93" spans="10:23" ht="13.5" thickBot="1" x14ac:dyDescent="0.25">
      <c r="L93" s="59" t="s">
        <v>22</v>
      </c>
      <c r="M93" s="75">
        <v>1463</v>
      </c>
      <c r="N93" s="76">
        <v>1324</v>
      </c>
      <c r="O93" s="172">
        <f t="shared" ref="O93:O94" si="165">M93+N93</f>
        <v>2787</v>
      </c>
      <c r="P93" s="77">
        <v>0</v>
      </c>
      <c r="Q93" s="172">
        <f>O93+P93</f>
        <v>2787</v>
      </c>
      <c r="R93" s="75">
        <v>389</v>
      </c>
      <c r="S93" s="76">
        <v>379</v>
      </c>
      <c r="T93" s="172">
        <f t="shared" ref="T93:T94" si="166">R93+S93</f>
        <v>768</v>
      </c>
      <c r="U93" s="77">
        <v>0</v>
      </c>
      <c r="V93" s="172">
        <f>T93+U93</f>
        <v>768</v>
      </c>
      <c r="W93" s="78">
        <f>IF(Q93=0,0,((V93/Q93)-1)*100)</f>
        <v>-72.443487621097958</v>
      </c>
    </row>
    <row r="94" spans="10:23" ht="14.25" thickTop="1" thickBot="1" x14ac:dyDescent="0.25">
      <c r="L94" s="79" t="s">
        <v>23</v>
      </c>
      <c r="M94" s="80">
        <f>+M91+M92+M93</f>
        <v>4077</v>
      </c>
      <c r="N94" s="81">
        <f>+N91+N92+N93</f>
        <v>3380</v>
      </c>
      <c r="O94" s="173">
        <f t="shared" si="165"/>
        <v>7457</v>
      </c>
      <c r="P94" s="80">
        <f>+P91+P92+P93</f>
        <v>0</v>
      </c>
      <c r="Q94" s="173">
        <f>+Q91+Q92+Q93</f>
        <v>7457</v>
      </c>
      <c r="R94" s="80">
        <f>+R91+R92+R93</f>
        <v>920</v>
      </c>
      <c r="S94" s="81">
        <f>+S91+S92+S93</f>
        <v>977</v>
      </c>
      <c r="T94" s="173">
        <f t="shared" si="166"/>
        <v>1897</v>
      </c>
      <c r="U94" s="80">
        <f>+U91+U92+U93</f>
        <v>0</v>
      </c>
      <c r="V94" s="173">
        <f>+V91+V92+V93</f>
        <v>1897</v>
      </c>
      <c r="W94" s="82">
        <f t="shared" ref="W94" si="167">IF(Q94=0,0,((V94/Q94)-1)*100)</f>
        <v>-74.560815341290066</v>
      </c>
    </row>
    <row r="95" spans="10:23" ht="13.5" thickTop="1" x14ac:dyDescent="0.2">
      <c r="L95" s="59" t="s">
        <v>24</v>
      </c>
      <c r="M95" s="75">
        <v>77</v>
      </c>
      <c r="N95" s="76">
        <v>126</v>
      </c>
      <c r="O95" s="172">
        <f>+M95+N95</f>
        <v>203</v>
      </c>
      <c r="P95" s="77">
        <v>0</v>
      </c>
      <c r="Q95" s="172">
        <f>O95+P95</f>
        <v>203</v>
      </c>
      <c r="R95" s="75">
        <v>298</v>
      </c>
      <c r="S95" s="76">
        <v>431</v>
      </c>
      <c r="T95" s="172">
        <f>+R95+S95</f>
        <v>729</v>
      </c>
      <c r="U95" s="77">
        <v>0</v>
      </c>
      <c r="V95" s="172">
        <f>T95+U95</f>
        <v>729</v>
      </c>
      <c r="W95" s="78">
        <f>IF(Q95=0,0,((V95/Q95)-1)*100)</f>
        <v>259.11330049261085</v>
      </c>
    </row>
    <row r="96" spans="10:23" x14ac:dyDescent="0.2">
      <c r="L96" s="59" t="s">
        <v>25</v>
      </c>
      <c r="M96" s="75">
        <v>55</v>
      </c>
      <c r="N96" s="76">
        <v>72</v>
      </c>
      <c r="O96" s="172">
        <f>+M96+N96</f>
        <v>127</v>
      </c>
      <c r="P96" s="77">
        <v>0</v>
      </c>
      <c r="Q96" s="172">
        <f>O96+P96</f>
        <v>127</v>
      </c>
      <c r="R96" s="75">
        <v>315</v>
      </c>
      <c r="S96" s="76">
        <v>513</v>
      </c>
      <c r="T96" s="172">
        <f>+R96+S96</f>
        <v>828</v>
      </c>
      <c r="U96" s="77">
        <v>0</v>
      </c>
      <c r="V96" s="172">
        <f>T96+U96</f>
        <v>828</v>
      </c>
      <c r="W96" s="78">
        <f t="shared" ref="W96" si="168">IF(Q96=0,0,((V96/Q96)-1)*100)</f>
        <v>551.96850393700788</v>
      </c>
    </row>
    <row r="97" spans="1:23" ht="13.5" thickBot="1" x14ac:dyDescent="0.25">
      <c r="L97" s="59" t="s">
        <v>26</v>
      </c>
      <c r="M97" s="75">
        <v>115</v>
      </c>
      <c r="N97" s="76">
        <v>168</v>
      </c>
      <c r="O97" s="174">
        <f>+M97+N97</f>
        <v>283</v>
      </c>
      <c r="P97" s="83">
        <v>0</v>
      </c>
      <c r="Q97" s="174">
        <f>O97+P97</f>
        <v>283</v>
      </c>
      <c r="R97" s="75">
        <v>250</v>
      </c>
      <c r="S97" s="76">
        <v>323</v>
      </c>
      <c r="T97" s="174">
        <f>+R97+S97</f>
        <v>573</v>
      </c>
      <c r="U97" s="83">
        <v>0</v>
      </c>
      <c r="V97" s="174">
        <f>T97+U97</f>
        <v>573</v>
      </c>
      <c r="W97" s="78">
        <f>IF(Q97=0,0,((V97/Q97)-1)*100)</f>
        <v>102.47349823321557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247</v>
      </c>
      <c r="N98" s="85">
        <f t="shared" ref="N98:V98" si="169">+N95+N96+N97</f>
        <v>366</v>
      </c>
      <c r="O98" s="175">
        <f t="shared" si="169"/>
        <v>613</v>
      </c>
      <c r="P98" s="86">
        <f t="shared" si="169"/>
        <v>0</v>
      </c>
      <c r="Q98" s="175">
        <f t="shared" si="169"/>
        <v>613</v>
      </c>
      <c r="R98" s="85">
        <f t="shared" si="169"/>
        <v>863</v>
      </c>
      <c r="S98" s="85">
        <f t="shared" si="169"/>
        <v>1267</v>
      </c>
      <c r="T98" s="175">
        <f t="shared" si="169"/>
        <v>2130</v>
      </c>
      <c r="U98" s="86">
        <f t="shared" si="169"/>
        <v>0</v>
      </c>
      <c r="V98" s="175">
        <f t="shared" si="169"/>
        <v>2130</v>
      </c>
      <c r="W98" s="87">
        <f>IF(Q98=0,0,((V98/Q98)-1)*100)</f>
        <v>247.47145187601959</v>
      </c>
    </row>
    <row r="99" spans="1:23" ht="13.5" thickTop="1" x14ac:dyDescent="0.2">
      <c r="L99" s="59" t="s">
        <v>29</v>
      </c>
      <c r="M99" s="75">
        <v>99</v>
      </c>
      <c r="N99" s="76">
        <v>186</v>
      </c>
      <c r="O99" s="174">
        <f>+M99+N99</f>
        <v>285</v>
      </c>
      <c r="P99" s="88">
        <v>0</v>
      </c>
      <c r="Q99" s="174">
        <f>O99+P99</f>
        <v>285</v>
      </c>
      <c r="R99" s="75">
        <v>251</v>
      </c>
      <c r="S99" s="76">
        <v>331</v>
      </c>
      <c r="T99" s="174">
        <f>+R99+S99</f>
        <v>582</v>
      </c>
      <c r="U99" s="88">
        <v>0</v>
      </c>
      <c r="V99" s="174">
        <f>T99+U99</f>
        <v>582</v>
      </c>
      <c r="W99" s="78">
        <f>IF(Q99=0,0,((V99/Q99)-1)*100)</f>
        <v>104.21052631578948</v>
      </c>
    </row>
    <row r="100" spans="1:23" x14ac:dyDescent="0.2">
      <c r="L100" s="59" t="s">
        <v>30</v>
      </c>
      <c r="M100" s="75">
        <v>21</v>
      </c>
      <c r="N100" s="76">
        <v>54</v>
      </c>
      <c r="O100" s="174">
        <f t="shared" ref="O100" si="170">+M100+N100</f>
        <v>75</v>
      </c>
      <c r="P100" s="77">
        <v>0</v>
      </c>
      <c r="Q100" s="174">
        <f>O100+P100</f>
        <v>75</v>
      </c>
      <c r="R100" s="75">
        <v>282</v>
      </c>
      <c r="S100" s="76">
        <v>354</v>
      </c>
      <c r="T100" s="174">
        <f t="shared" ref="T100" si="171">+R100+S100</f>
        <v>636</v>
      </c>
      <c r="U100" s="77">
        <v>0</v>
      </c>
      <c r="V100" s="174">
        <f>T100+U100</f>
        <v>636</v>
      </c>
      <c r="W100" s="78">
        <f t="shared" ref="W100" si="172">IF(Q100=0,0,((V100/Q100)-1)*100)</f>
        <v>748</v>
      </c>
    </row>
    <row r="101" spans="1:23" ht="13.5" thickBot="1" x14ac:dyDescent="0.25">
      <c r="L101" s="59" t="s">
        <v>31</v>
      </c>
      <c r="M101" s="75">
        <v>35</v>
      </c>
      <c r="N101" s="76">
        <v>51</v>
      </c>
      <c r="O101" s="174">
        <f>+M101+N101</f>
        <v>86</v>
      </c>
      <c r="P101" s="77">
        <v>0</v>
      </c>
      <c r="Q101" s="174">
        <f>O101+P101</f>
        <v>86</v>
      </c>
      <c r="R101" s="75">
        <v>329</v>
      </c>
      <c r="S101" s="76">
        <v>351</v>
      </c>
      <c r="T101" s="174">
        <f>+R101+S101</f>
        <v>680</v>
      </c>
      <c r="U101" s="77"/>
      <c r="V101" s="174">
        <f>T101+U101</f>
        <v>680</v>
      </c>
      <c r="W101" s="78">
        <f>IF(Q101=0,0,((V101/Q101)-1)*100)</f>
        <v>690.69767441860461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73">+M99+M100+M101</f>
        <v>155</v>
      </c>
      <c r="N102" s="85">
        <f t="shared" si="173"/>
        <v>291</v>
      </c>
      <c r="O102" s="175">
        <f t="shared" si="173"/>
        <v>446</v>
      </c>
      <c r="P102" s="86">
        <f t="shared" si="173"/>
        <v>0</v>
      </c>
      <c r="Q102" s="175">
        <f t="shared" si="173"/>
        <v>446</v>
      </c>
      <c r="R102" s="85">
        <f t="shared" si="173"/>
        <v>862</v>
      </c>
      <c r="S102" s="85">
        <f t="shared" si="173"/>
        <v>1036</v>
      </c>
      <c r="T102" s="175">
        <f t="shared" si="173"/>
        <v>1898</v>
      </c>
      <c r="U102" s="86">
        <f t="shared" si="173"/>
        <v>0</v>
      </c>
      <c r="V102" s="175">
        <f t="shared" si="173"/>
        <v>1898</v>
      </c>
      <c r="W102" s="87">
        <f>IF(Q102=0,0,((V102/Q102)-1)*100)</f>
        <v>325.56053811659194</v>
      </c>
    </row>
    <row r="103" spans="1:23" ht="14.25" thickTop="1" thickBot="1" x14ac:dyDescent="0.25">
      <c r="L103" s="79" t="s">
        <v>33</v>
      </c>
      <c r="M103" s="80">
        <f t="shared" ref="M103:V103" si="174">+M94+M98+M102</f>
        <v>4479</v>
      </c>
      <c r="N103" s="81">
        <f t="shared" si="174"/>
        <v>4037</v>
      </c>
      <c r="O103" s="173">
        <f t="shared" si="174"/>
        <v>8516</v>
      </c>
      <c r="P103" s="80">
        <f t="shared" si="174"/>
        <v>0</v>
      </c>
      <c r="Q103" s="173">
        <f t="shared" si="174"/>
        <v>8516</v>
      </c>
      <c r="R103" s="80">
        <f t="shared" si="174"/>
        <v>2645</v>
      </c>
      <c r="S103" s="81">
        <f t="shared" si="174"/>
        <v>3280</v>
      </c>
      <c r="T103" s="173">
        <f t="shared" si="174"/>
        <v>5925</v>
      </c>
      <c r="U103" s="80">
        <f t="shared" si="174"/>
        <v>0</v>
      </c>
      <c r="V103" s="173">
        <f t="shared" si="174"/>
        <v>5925</v>
      </c>
      <c r="W103" s="82">
        <f t="shared" ref="W103" si="175">IF(Q103=0,0,((V103/Q103)-1)*100)</f>
        <v>-30.425082198215126</v>
      </c>
    </row>
    <row r="104" spans="1:23" ht="14.25" thickTop="1" thickBot="1" x14ac:dyDescent="0.25">
      <c r="L104" s="79" t="s">
        <v>34</v>
      </c>
      <c r="M104" s="80">
        <f t="shared" ref="M104:V104" si="176">+M90+M94+M98+M102</f>
        <v>8813</v>
      </c>
      <c r="N104" s="81">
        <f t="shared" si="176"/>
        <v>7145</v>
      </c>
      <c r="O104" s="173">
        <f t="shared" si="176"/>
        <v>15958</v>
      </c>
      <c r="P104" s="80">
        <f t="shared" si="176"/>
        <v>0</v>
      </c>
      <c r="Q104" s="173">
        <f t="shared" si="176"/>
        <v>15958</v>
      </c>
      <c r="R104" s="80">
        <f t="shared" si="176"/>
        <v>2824</v>
      </c>
      <c r="S104" s="81">
        <f t="shared" si="176"/>
        <v>3546</v>
      </c>
      <c r="T104" s="173">
        <f t="shared" si="176"/>
        <v>6370</v>
      </c>
      <c r="U104" s="80">
        <f t="shared" si="176"/>
        <v>0</v>
      </c>
      <c r="V104" s="173">
        <f t="shared" si="176"/>
        <v>6370</v>
      </c>
      <c r="W104" s="82">
        <f>IF(Q104=0,0,((V104/Q104)-1)*100)</f>
        <v>-60.082717132472737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customHeight="1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customHeight="1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3.5" customHeight="1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13.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58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90"/>
      <c r="Q110" s="61"/>
      <c r="R110" s="60"/>
      <c r="S110" s="54"/>
      <c r="T110" s="61"/>
      <c r="U110" s="90"/>
      <c r="V110" s="61"/>
      <c r="W110" s="63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91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91" t="s">
        <v>15</v>
      </c>
      <c r="V111" s="67" t="s">
        <v>11</v>
      </c>
      <c r="W111" s="69"/>
    </row>
    <row r="112" spans="1:23" ht="5.25" customHeight="1" thickTop="1" x14ac:dyDescent="0.2">
      <c r="L112" s="59"/>
      <c r="M112" s="70"/>
      <c r="N112" s="71"/>
      <c r="O112" s="72"/>
      <c r="P112" s="92"/>
      <c r="Q112" s="72"/>
      <c r="R112" s="70"/>
      <c r="S112" s="71"/>
      <c r="T112" s="72"/>
      <c r="U112" s="92"/>
      <c r="V112" s="72"/>
      <c r="W112" s="93"/>
    </row>
    <row r="113" spans="1:23" x14ac:dyDescent="0.2">
      <c r="L113" s="59" t="s">
        <v>16</v>
      </c>
      <c r="M113" s="75">
        <v>0</v>
      </c>
      <c r="N113" s="76">
        <v>0</v>
      </c>
      <c r="O113" s="172">
        <f>M113+N113</f>
        <v>0</v>
      </c>
      <c r="P113" s="94">
        <v>0</v>
      </c>
      <c r="Q113" s="172">
        <f>O113+P113</f>
        <v>0</v>
      </c>
      <c r="R113" s="75">
        <v>0</v>
      </c>
      <c r="S113" s="76">
        <v>0</v>
      </c>
      <c r="T113" s="172">
        <f>R113+S113</f>
        <v>0</v>
      </c>
      <c r="U113" s="94">
        <v>0</v>
      </c>
      <c r="V113" s="172">
        <f>T113+U113</f>
        <v>0</v>
      </c>
      <c r="W113" s="489">
        <f>IF(Q113=0,0,((V113/Q113)-1)*100)</f>
        <v>0</v>
      </c>
    </row>
    <row r="114" spans="1:23" x14ac:dyDescent="0.2">
      <c r="L114" s="59" t="s">
        <v>17</v>
      </c>
      <c r="M114" s="75">
        <v>0</v>
      </c>
      <c r="N114" s="76">
        <v>0</v>
      </c>
      <c r="O114" s="172">
        <f>M114+N114</f>
        <v>0</v>
      </c>
      <c r="P114" s="94">
        <v>0</v>
      </c>
      <c r="Q114" s="172">
        <f>O114+P114</f>
        <v>0</v>
      </c>
      <c r="R114" s="75">
        <v>32</v>
      </c>
      <c r="S114" s="76">
        <v>0</v>
      </c>
      <c r="T114" s="172">
        <f>R114+S114</f>
        <v>32</v>
      </c>
      <c r="U114" s="94">
        <v>0</v>
      </c>
      <c r="V114" s="172">
        <f>T114+U114</f>
        <v>32</v>
      </c>
      <c r="W114" s="199">
        <f>IF(Q114=0,0,((V114/Q114)-1)*100)</f>
        <v>0</v>
      </c>
    </row>
    <row r="115" spans="1:23" ht="13.5" thickBot="1" x14ac:dyDescent="0.25">
      <c r="L115" s="64" t="s">
        <v>18</v>
      </c>
      <c r="M115" s="75">
        <v>0</v>
      </c>
      <c r="N115" s="76">
        <v>0</v>
      </c>
      <c r="O115" s="172">
        <f>M115+N115</f>
        <v>0</v>
      </c>
      <c r="P115" s="94">
        <v>0</v>
      </c>
      <c r="Q115" s="172">
        <f>O115+P115</f>
        <v>0</v>
      </c>
      <c r="R115" s="75">
        <v>37</v>
      </c>
      <c r="S115" s="76">
        <v>2</v>
      </c>
      <c r="T115" s="172">
        <f>R115+S115</f>
        <v>39</v>
      </c>
      <c r="U115" s="94">
        <v>0</v>
      </c>
      <c r="V115" s="172">
        <f>T115+U115</f>
        <v>39</v>
      </c>
      <c r="W115" s="199">
        <f>IF(Q115=0,0,((V115/Q115)-1)*100)</f>
        <v>0</v>
      </c>
    </row>
    <row r="116" spans="1:23" ht="14.25" thickTop="1" thickBot="1" x14ac:dyDescent="0.25">
      <c r="L116" s="79" t="s">
        <v>53</v>
      </c>
      <c r="M116" s="80">
        <f t="shared" ref="M116:Q116" si="177">+M113+M114+M115</f>
        <v>0</v>
      </c>
      <c r="N116" s="81">
        <f t="shared" si="177"/>
        <v>0</v>
      </c>
      <c r="O116" s="173">
        <f t="shared" si="177"/>
        <v>0</v>
      </c>
      <c r="P116" s="80">
        <f t="shared" si="177"/>
        <v>0</v>
      </c>
      <c r="Q116" s="173">
        <f t="shared" si="177"/>
        <v>0</v>
      </c>
      <c r="R116" s="80">
        <f t="shared" ref="R116:V116" si="178">+R113+R114+R115</f>
        <v>69</v>
      </c>
      <c r="S116" s="81">
        <f t="shared" si="178"/>
        <v>2</v>
      </c>
      <c r="T116" s="173">
        <f t="shared" si="178"/>
        <v>71</v>
      </c>
      <c r="U116" s="80">
        <f t="shared" si="178"/>
        <v>0</v>
      </c>
      <c r="V116" s="173">
        <f t="shared" si="178"/>
        <v>71</v>
      </c>
      <c r="W116" s="333">
        <f t="shared" ref="W116" si="179">IF(Q116=0,0,((V116/Q116)-1)*100)</f>
        <v>0</v>
      </c>
    </row>
    <row r="117" spans="1:23" ht="13.5" thickTop="1" x14ac:dyDescent="0.2">
      <c r="L117" s="59" t="s">
        <v>20</v>
      </c>
      <c r="M117" s="75">
        <v>0</v>
      </c>
      <c r="N117" s="76">
        <v>0</v>
      </c>
      <c r="O117" s="172">
        <f>M117+N117</f>
        <v>0</v>
      </c>
      <c r="P117" s="94">
        <v>0</v>
      </c>
      <c r="Q117" s="172">
        <f>O117+P117</f>
        <v>0</v>
      </c>
      <c r="R117" s="75">
        <v>96</v>
      </c>
      <c r="S117" s="76">
        <v>41</v>
      </c>
      <c r="T117" s="172">
        <f>R117+S117</f>
        <v>137</v>
      </c>
      <c r="U117" s="94">
        <v>0</v>
      </c>
      <c r="V117" s="172">
        <f>T117+U117</f>
        <v>137</v>
      </c>
      <c r="W117" s="199">
        <f t="shared" ref="W117" si="180">IF(Q117=0,0,((V117/Q117)-1)*100)</f>
        <v>0</v>
      </c>
    </row>
    <row r="118" spans="1:23" x14ac:dyDescent="0.2">
      <c r="L118" s="59" t="s">
        <v>21</v>
      </c>
      <c r="M118" s="75">
        <v>0</v>
      </c>
      <c r="N118" s="76">
        <v>0</v>
      </c>
      <c r="O118" s="172">
        <f>M118+N118</f>
        <v>0</v>
      </c>
      <c r="P118" s="94">
        <v>0</v>
      </c>
      <c r="Q118" s="172">
        <f>O118+P118</f>
        <v>0</v>
      </c>
      <c r="R118" s="75">
        <v>116</v>
      </c>
      <c r="S118" s="76">
        <v>70</v>
      </c>
      <c r="T118" s="172">
        <f>R118+S118</f>
        <v>186</v>
      </c>
      <c r="U118" s="94">
        <v>0</v>
      </c>
      <c r="V118" s="172">
        <f>T118+U118</f>
        <v>186</v>
      </c>
      <c r="W118" s="199">
        <f>IF(Q118=0,0,((V118/Q118)-1)*100)</f>
        <v>0</v>
      </c>
    </row>
    <row r="119" spans="1:23" ht="13.5" thickBot="1" x14ac:dyDescent="0.25">
      <c r="L119" s="59" t="s">
        <v>22</v>
      </c>
      <c r="M119" s="75">
        <v>0</v>
      </c>
      <c r="N119" s="76">
        <v>0</v>
      </c>
      <c r="O119" s="172">
        <f>M119+N119</f>
        <v>0</v>
      </c>
      <c r="P119" s="94">
        <v>0</v>
      </c>
      <c r="Q119" s="172">
        <f>O119+P119</f>
        <v>0</v>
      </c>
      <c r="R119" s="75">
        <v>226</v>
      </c>
      <c r="S119" s="76">
        <v>224</v>
      </c>
      <c r="T119" s="172">
        <f>R119+S119</f>
        <v>450</v>
      </c>
      <c r="U119" s="94">
        <v>0</v>
      </c>
      <c r="V119" s="172">
        <f>T119+U119</f>
        <v>450</v>
      </c>
      <c r="W119" s="199">
        <f>IF(Q119=0,0,((V119/Q119)-1)*100)</f>
        <v>0</v>
      </c>
    </row>
    <row r="120" spans="1:23" ht="14.25" thickTop="1" thickBot="1" x14ac:dyDescent="0.25">
      <c r="L120" s="79" t="s">
        <v>23</v>
      </c>
      <c r="M120" s="80">
        <f t="shared" ref="M120:V120" si="181">+M117+M118+M119</f>
        <v>0</v>
      </c>
      <c r="N120" s="81">
        <f t="shared" si="181"/>
        <v>0</v>
      </c>
      <c r="O120" s="173">
        <f t="shared" si="181"/>
        <v>0</v>
      </c>
      <c r="P120" s="80">
        <f t="shared" si="181"/>
        <v>0</v>
      </c>
      <c r="Q120" s="173">
        <f t="shared" si="181"/>
        <v>0</v>
      </c>
      <c r="R120" s="80">
        <f t="shared" si="181"/>
        <v>438</v>
      </c>
      <c r="S120" s="81">
        <f t="shared" si="181"/>
        <v>335</v>
      </c>
      <c r="T120" s="173">
        <f t="shared" si="181"/>
        <v>773</v>
      </c>
      <c r="U120" s="80">
        <f t="shared" si="181"/>
        <v>0</v>
      </c>
      <c r="V120" s="173">
        <f t="shared" si="181"/>
        <v>773</v>
      </c>
      <c r="W120" s="333">
        <f t="shared" ref="W120" si="182">IF(Q120=0,0,((V120/Q120)-1)*100)</f>
        <v>0</v>
      </c>
    </row>
    <row r="121" spans="1:23" ht="13.5" thickTop="1" x14ac:dyDescent="0.2">
      <c r="L121" s="59" t="s">
        <v>24</v>
      </c>
      <c r="M121" s="75">
        <v>0</v>
      </c>
      <c r="N121" s="76">
        <v>0</v>
      </c>
      <c r="O121" s="172">
        <f>SUM(M121:N121)</f>
        <v>0</v>
      </c>
      <c r="P121" s="94">
        <v>0</v>
      </c>
      <c r="Q121" s="172">
        <f>O121+P121</f>
        <v>0</v>
      </c>
      <c r="R121" s="75">
        <v>175</v>
      </c>
      <c r="S121" s="76">
        <v>71</v>
      </c>
      <c r="T121" s="172">
        <f>SUM(R121:S121)</f>
        <v>246</v>
      </c>
      <c r="U121" s="94">
        <v>1</v>
      </c>
      <c r="V121" s="172">
        <f>T121+U121</f>
        <v>247</v>
      </c>
      <c r="W121" s="334">
        <f>IF(Q121=0,0,((V121/Q121)-1)*100)</f>
        <v>0</v>
      </c>
    </row>
    <row r="122" spans="1:23" x14ac:dyDescent="0.2">
      <c r="L122" s="59" t="s">
        <v>25</v>
      </c>
      <c r="M122" s="75">
        <v>0</v>
      </c>
      <c r="N122" s="76">
        <v>0</v>
      </c>
      <c r="O122" s="172">
        <f>SUM(M122:N122)</f>
        <v>0</v>
      </c>
      <c r="P122" s="94">
        <v>0</v>
      </c>
      <c r="Q122" s="172">
        <f>O122+P122</f>
        <v>0</v>
      </c>
      <c r="R122" s="75">
        <v>185</v>
      </c>
      <c r="S122" s="76">
        <v>90</v>
      </c>
      <c r="T122" s="172">
        <f>SUM(R122:S122)</f>
        <v>275</v>
      </c>
      <c r="U122" s="94">
        <v>0</v>
      </c>
      <c r="V122" s="172">
        <f>T122+U122</f>
        <v>275</v>
      </c>
      <c r="W122" s="334">
        <f t="shared" ref="W122" si="183">IF(Q122=0,0,((V122/Q122)-1)*100)</f>
        <v>0</v>
      </c>
    </row>
    <row r="123" spans="1:23" ht="13.5" thickBot="1" x14ac:dyDescent="0.25">
      <c r="L123" s="59" t="s">
        <v>26</v>
      </c>
      <c r="M123" s="75">
        <v>0</v>
      </c>
      <c r="N123" s="76">
        <v>0</v>
      </c>
      <c r="O123" s="174">
        <f>SUM(M123:N123)</f>
        <v>0</v>
      </c>
      <c r="P123" s="96">
        <v>0</v>
      </c>
      <c r="Q123" s="172">
        <f>O123+P123</f>
        <v>0</v>
      </c>
      <c r="R123" s="75">
        <v>231</v>
      </c>
      <c r="S123" s="76">
        <v>150</v>
      </c>
      <c r="T123" s="174">
        <f>SUM(R123:S123)</f>
        <v>381</v>
      </c>
      <c r="U123" s="96">
        <v>2</v>
      </c>
      <c r="V123" s="172">
        <f>T123+U123</f>
        <v>383</v>
      </c>
      <c r="W123" s="334">
        <f>IF(Q123=0,0,((V123/Q123)-1)*100)</f>
        <v>0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0</v>
      </c>
      <c r="N124" s="85">
        <f t="shared" ref="N124" si="184">+N121+N122+N123</f>
        <v>0</v>
      </c>
      <c r="O124" s="175">
        <f t="shared" ref="O124" si="185">+O121+O122+O123</f>
        <v>0</v>
      </c>
      <c r="P124" s="86">
        <f t="shared" ref="P124" si="186">+P121+P122+P123</f>
        <v>0</v>
      </c>
      <c r="Q124" s="175">
        <f t="shared" ref="Q124" si="187">+Q121+Q122+Q123</f>
        <v>0</v>
      </c>
      <c r="R124" s="85">
        <f t="shared" ref="R124" si="188">+R121+R122+R123</f>
        <v>591</v>
      </c>
      <c r="S124" s="85">
        <f t="shared" ref="S124" si="189">+S121+S122+S123</f>
        <v>311</v>
      </c>
      <c r="T124" s="175">
        <f t="shared" ref="T124" si="190">+T121+T122+T123</f>
        <v>902</v>
      </c>
      <c r="U124" s="86">
        <f t="shared" ref="U124" si="191">+U121+U122+U123</f>
        <v>3</v>
      </c>
      <c r="V124" s="175">
        <f t="shared" ref="V124" si="192">+V121+V122+V123</f>
        <v>905</v>
      </c>
      <c r="W124" s="87">
        <f>IF(Q124=0,0,((V124/Q124)-1)*100)</f>
        <v>0</v>
      </c>
    </row>
    <row r="125" spans="1:23" ht="13.5" thickTop="1" x14ac:dyDescent="0.2">
      <c r="A125" s="319"/>
      <c r="K125" s="319"/>
      <c r="L125" s="59" t="s">
        <v>29</v>
      </c>
      <c r="M125" s="75">
        <v>0</v>
      </c>
      <c r="N125" s="76">
        <v>0</v>
      </c>
      <c r="O125" s="174">
        <f>SUM(M125:N125)</f>
        <v>0</v>
      </c>
      <c r="P125" s="97">
        <v>0</v>
      </c>
      <c r="Q125" s="172">
        <f>O125+P125</f>
        <v>0</v>
      </c>
      <c r="R125" s="75">
        <v>170</v>
      </c>
      <c r="S125" s="76">
        <v>92</v>
      </c>
      <c r="T125" s="174">
        <f>SUM(R125:S125)</f>
        <v>262</v>
      </c>
      <c r="U125" s="97">
        <v>0</v>
      </c>
      <c r="V125" s="172">
        <f>T125+U125</f>
        <v>262</v>
      </c>
      <c r="W125" s="334">
        <f>IF(Q125=0,0,((V125/Q125)-1)*100)</f>
        <v>0</v>
      </c>
    </row>
    <row r="126" spans="1:23" x14ac:dyDescent="0.2">
      <c r="A126" s="319"/>
      <c r="K126" s="319"/>
      <c r="L126" s="59" t="s">
        <v>30</v>
      </c>
      <c r="M126" s="75">
        <v>0</v>
      </c>
      <c r="N126" s="76">
        <v>0</v>
      </c>
      <c r="O126" s="174">
        <f>SUM(M126:N126)</f>
        <v>0</v>
      </c>
      <c r="P126" s="94">
        <v>0</v>
      </c>
      <c r="Q126" s="172">
        <f>O126+P126</f>
        <v>0</v>
      </c>
      <c r="R126" s="75">
        <v>0</v>
      </c>
      <c r="S126" s="76">
        <v>0</v>
      </c>
      <c r="T126" s="174">
        <f>SUM(R126:S126)</f>
        <v>0</v>
      </c>
      <c r="U126" s="94">
        <v>0</v>
      </c>
      <c r="V126" s="172">
        <f>T126+U126</f>
        <v>0</v>
      </c>
      <c r="W126" s="334">
        <f t="shared" ref="W126" si="193">IF(Q126=0,0,((V126/Q126)-1)*100)</f>
        <v>0</v>
      </c>
    </row>
    <row r="127" spans="1:23" ht="13.5" thickBot="1" x14ac:dyDescent="0.25">
      <c r="A127" s="319"/>
      <c r="K127" s="319"/>
      <c r="L127" s="59" t="s">
        <v>31</v>
      </c>
      <c r="M127" s="75">
        <v>0</v>
      </c>
      <c r="N127" s="76">
        <v>0</v>
      </c>
      <c r="O127" s="174">
        <f>SUM(M127:N127)</f>
        <v>0</v>
      </c>
      <c r="P127" s="94">
        <v>0</v>
      </c>
      <c r="Q127" s="172">
        <f>O127+P127</f>
        <v>0</v>
      </c>
      <c r="R127" s="75">
        <v>107</v>
      </c>
      <c r="S127" s="76">
        <v>84</v>
      </c>
      <c r="T127" s="174">
        <f>SUM(R127:S127)</f>
        <v>191</v>
      </c>
      <c r="U127" s="94"/>
      <c r="V127" s="172">
        <f>T127+U127</f>
        <v>191</v>
      </c>
      <c r="W127" s="334">
        <f>IF(Q127=0,0,((V127/Q127)-1)*100)</f>
        <v>0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94">+M125+M126+M127</f>
        <v>0</v>
      </c>
      <c r="N128" s="85">
        <f t="shared" si="194"/>
        <v>0</v>
      </c>
      <c r="O128" s="175">
        <f t="shared" si="194"/>
        <v>0</v>
      </c>
      <c r="P128" s="86">
        <f t="shared" si="194"/>
        <v>0</v>
      </c>
      <c r="Q128" s="175">
        <f t="shared" si="194"/>
        <v>0</v>
      </c>
      <c r="R128" s="85">
        <f t="shared" si="194"/>
        <v>277</v>
      </c>
      <c r="S128" s="85">
        <f t="shared" si="194"/>
        <v>176</v>
      </c>
      <c r="T128" s="175">
        <f t="shared" si="194"/>
        <v>453</v>
      </c>
      <c r="U128" s="86">
        <f t="shared" si="194"/>
        <v>0</v>
      </c>
      <c r="V128" s="175">
        <f t="shared" si="194"/>
        <v>453</v>
      </c>
      <c r="W128" s="490">
        <f>IF(Q128=0,0,((V128/Q128)-1)*100)</f>
        <v>0</v>
      </c>
    </row>
    <row r="129" spans="12:23" ht="14.25" thickTop="1" thickBot="1" x14ac:dyDescent="0.25">
      <c r="L129" s="79" t="s">
        <v>33</v>
      </c>
      <c r="M129" s="80">
        <f t="shared" ref="M129:V129" si="195">+M120+M124+M128</f>
        <v>0</v>
      </c>
      <c r="N129" s="81">
        <f t="shared" si="195"/>
        <v>0</v>
      </c>
      <c r="O129" s="173">
        <f t="shared" si="195"/>
        <v>0</v>
      </c>
      <c r="P129" s="80">
        <f t="shared" si="195"/>
        <v>0</v>
      </c>
      <c r="Q129" s="173">
        <f t="shared" si="195"/>
        <v>0</v>
      </c>
      <c r="R129" s="80">
        <f t="shared" si="195"/>
        <v>1306</v>
      </c>
      <c r="S129" s="81">
        <f t="shared" si="195"/>
        <v>822</v>
      </c>
      <c r="T129" s="173">
        <f t="shared" si="195"/>
        <v>2128</v>
      </c>
      <c r="U129" s="80">
        <f t="shared" si="195"/>
        <v>3</v>
      </c>
      <c r="V129" s="173">
        <f t="shared" si="195"/>
        <v>2131</v>
      </c>
      <c r="W129" s="333">
        <f t="shared" ref="W129" si="196">IF(Q129=0,0,((V129/Q129)-1)*100)</f>
        <v>0</v>
      </c>
    </row>
    <row r="130" spans="12:23" ht="14.25" thickTop="1" thickBot="1" x14ac:dyDescent="0.25">
      <c r="L130" s="79" t="s">
        <v>34</v>
      </c>
      <c r="M130" s="80">
        <f t="shared" ref="M130:V130" si="197">+M116+M120+M124+M128</f>
        <v>0</v>
      </c>
      <c r="N130" s="81">
        <f t="shared" si="197"/>
        <v>0</v>
      </c>
      <c r="O130" s="173">
        <f t="shared" si="197"/>
        <v>0</v>
      </c>
      <c r="P130" s="80">
        <f t="shared" si="197"/>
        <v>0</v>
      </c>
      <c r="Q130" s="173">
        <f t="shared" si="197"/>
        <v>0</v>
      </c>
      <c r="R130" s="80">
        <f t="shared" si="197"/>
        <v>1375</v>
      </c>
      <c r="S130" s="81">
        <f t="shared" si="197"/>
        <v>824</v>
      </c>
      <c r="T130" s="173">
        <f t="shared" si="197"/>
        <v>2199</v>
      </c>
      <c r="U130" s="80">
        <f t="shared" si="197"/>
        <v>3</v>
      </c>
      <c r="V130" s="173">
        <f t="shared" si="197"/>
        <v>2202</v>
      </c>
      <c r="W130" s="333">
        <f>IF(Q130=0,0,((V130/Q130)-1)*100)</f>
        <v>0</v>
      </c>
    </row>
    <row r="131" spans="12:23" ht="12.75" customHeight="1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2.75" customHeight="1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3.5" customHeight="1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13.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5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90"/>
      <c r="Q136" s="61"/>
      <c r="R136" s="60"/>
      <c r="S136" s="54"/>
      <c r="T136" s="61"/>
      <c r="U136" s="90"/>
      <c r="V136" s="61"/>
      <c r="W136" s="63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91" t="s">
        <v>15</v>
      </c>
      <c r="Q137" s="67" t="s">
        <v>11</v>
      </c>
      <c r="R137" s="65" t="s">
        <v>48</v>
      </c>
      <c r="S137" s="66" t="s">
        <v>49</v>
      </c>
      <c r="T137" s="67" t="s">
        <v>50</v>
      </c>
      <c r="U137" s="91" t="s">
        <v>15</v>
      </c>
      <c r="V137" s="67" t="s">
        <v>11</v>
      </c>
      <c r="W137" s="69"/>
    </row>
    <row r="138" spans="12:23" ht="5.25" customHeight="1" thickTop="1" x14ac:dyDescent="0.2">
      <c r="L138" s="59"/>
      <c r="M138" s="70"/>
      <c r="N138" s="71"/>
      <c r="O138" s="72"/>
      <c r="P138" s="92"/>
      <c r="Q138" s="72"/>
      <c r="R138" s="70"/>
      <c r="S138" s="71"/>
      <c r="T138" s="72"/>
      <c r="U138" s="92"/>
      <c r="V138" s="72"/>
      <c r="W138" s="93"/>
    </row>
    <row r="139" spans="12:23" x14ac:dyDescent="0.2">
      <c r="L139" s="59" t="s">
        <v>16</v>
      </c>
      <c r="M139" s="75">
        <f t="shared" ref="M139:N141" si="198">+M87+M113</f>
        <v>1388</v>
      </c>
      <c r="N139" s="76">
        <f t="shared" si="198"/>
        <v>961</v>
      </c>
      <c r="O139" s="172">
        <f>M139+N139</f>
        <v>2349</v>
      </c>
      <c r="P139" s="94">
        <f>+P87+P113</f>
        <v>0</v>
      </c>
      <c r="Q139" s="172">
        <f>O139+P139</f>
        <v>2349</v>
      </c>
      <c r="R139" s="75">
        <f t="shared" ref="R139:S141" si="199">+R87+R113</f>
        <v>18</v>
      </c>
      <c r="S139" s="76">
        <f t="shared" si="199"/>
        <v>34</v>
      </c>
      <c r="T139" s="172">
        <f>R139+S139</f>
        <v>52</v>
      </c>
      <c r="U139" s="94">
        <f>+U87+U113</f>
        <v>0</v>
      </c>
      <c r="V139" s="172">
        <f>T139+U139</f>
        <v>52</v>
      </c>
      <c r="W139" s="95">
        <f>IF(Q139=0,0,((V139/Q139)-1)*100)</f>
        <v>-97.786292039165602</v>
      </c>
    </row>
    <row r="140" spans="12:23" x14ac:dyDescent="0.2">
      <c r="L140" s="59" t="s">
        <v>17</v>
      </c>
      <c r="M140" s="75">
        <f t="shared" si="198"/>
        <v>1555</v>
      </c>
      <c r="N140" s="76">
        <f t="shared" si="198"/>
        <v>1078</v>
      </c>
      <c r="O140" s="172">
        <f>M140+N140</f>
        <v>2633</v>
      </c>
      <c r="P140" s="94">
        <f>+P88+P114</f>
        <v>0</v>
      </c>
      <c r="Q140" s="172">
        <f>O140+P140</f>
        <v>2633</v>
      </c>
      <c r="R140" s="75">
        <f t="shared" si="199"/>
        <v>65</v>
      </c>
      <c r="S140" s="76">
        <f t="shared" si="199"/>
        <v>34</v>
      </c>
      <c r="T140" s="172">
        <f>R140+S140</f>
        <v>99</v>
      </c>
      <c r="U140" s="94">
        <f>+U88+U114</f>
        <v>0</v>
      </c>
      <c r="V140" s="172">
        <f>T140+U140</f>
        <v>99</v>
      </c>
      <c r="W140" s="95">
        <f>IF(Q140=0,0,((V140/Q140)-1)*100)</f>
        <v>-96.240030383592853</v>
      </c>
    </row>
    <row r="141" spans="12:23" ht="13.5" thickBot="1" x14ac:dyDescent="0.25">
      <c r="L141" s="64" t="s">
        <v>18</v>
      </c>
      <c r="M141" s="75">
        <f t="shared" si="198"/>
        <v>1391</v>
      </c>
      <c r="N141" s="76">
        <f t="shared" si="198"/>
        <v>1069</v>
      </c>
      <c r="O141" s="172">
        <f>M141+N141</f>
        <v>2460</v>
      </c>
      <c r="P141" s="94">
        <f>+P89+P115</f>
        <v>0</v>
      </c>
      <c r="Q141" s="172">
        <f>O141+P141</f>
        <v>2460</v>
      </c>
      <c r="R141" s="75">
        <f t="shared" si="199"/>
        <v>165</v>
      </c>
      <c r="S141" s="76">
        <f t="shared" si="199"/>
        <v>200</v>
      </c>
      <c r="T141" s="172">
        <f>R141+S141</f>
        <v>365</v>
      </c>
      <c r="U141" s="94">
        <f>+U89+U115</f>
        <v>0</v>
      </c>
      <c r="V141" s="172">
        <f>T141+U141</f>
        <v>365</v>
      </c>
      <c r="W141" s="95">
        <f>IF(Q141=0,0,((V141/Q141)-1)*100)</f>
        <v>-85.162601626016254</v>
      </c>
    </row>
    <row r="142" spans="12:23" ht="14.25" thickTop="1" thickBot="1" x14ac:dyDescent="0.25">
      <c r="L142" s="79" t="s">
        <v>53</v>
      </c>
      <c r="M142" s="80">
        <f t="shared" ref="M142:Q142" si="200">+M139+M140+M141</f>
        <v>4334</v>
      </c>
      <c r="N142" s="81">
        <f t="shared" si="200"/>
        <v>3108</v>
      </c>
      <c r="O142" s="173">
        <f t="shared" si="200"/>
        <v>7442</v>
      </c>
      <c r="P142" s="80">
        <f t="shared" si="200"/>
        <v>0</v>
      </c>
      <c r="Q142" s="173">
        <f t="shared" si="200"/>
        <v>7442</v>
      </c>
      <c r="R142" s="80">
        <f t="shared" ref="R142:V142" si="201">+R139+R140+R141</f>
        <v>248</v>
      </c>
      <c r="S142" s="81">
        <f t="shared" si="201"/>
        <v>268</v>
      </c>
      <c r="T142" s="173">
        <f t="shared" si="201"/>
        <v>516</v>
      </c>
      <c r="U142" s="80">
        <f t="shared" si="201"/>
        <v>0</v>
      </c>
      <c r="V142" s="173">
        <f t="shared" si="201"/>
        <v>516</v>
      </c>
      <c r="W142" s="82">
        <f t="shared" ref="W142" si="202">IF(Q142=0,0,((V142/Q142)-1)*100)</f>
        <v>-93.06638000537491</v>
      </c>
    </row>
    <row r="143" spans="12:23" ht="13.5" thickTop="1" x14ac:dyDescent="0.2">
      <c r="L143" s="59" t="s">
        <v>20</v>
      </c>
      <c r="M143" s="75">
        <f t="shared" ref="M143:N145" si="203">+M91+M117</f>
        <v>1366</v>
      </c>
      <c r="N143" s="76">
        <f t="shared" si="203"/>
        <v>1015</v>
      </c>
      <c r="O143" s="172">
        <f>M143+N143</f>
        <v>2381</v>
      </c>
      <c r="P143" s="94">
        <f>+P91+P117</f>
        <v>0</v>
      </c>
      <c r="Q143" s="172">
        <f>O143+P143</f>
        <v>2381</v>
      </c>
      <c r="R143" s="75">
        <f t="shared" ref="R143:S145" si="204">+R91+R117</f>
        <v>296</v>
      </c>
      <c r="S143" s="76">
        <f t="shared" si="204"/>
        <v>278</v>
      </c>
      <c r="T143" s="172">
        <f>R143+S143</f>
        <v>574</v>
      </c>
      <c r="U143" s="94">
        <f>+U91+U117</f>
        <v>0</v>
      </c>
      <c r="V143" s="172">
        <f>T143+U143</f>
        <v>574</v>
      </c>
      <c r="W143" s="95">
        <f>IF(Q143=0,0,((V143/Q143)-1)*100)</f>
        <v>-75.892482150356997</v>
      </c>
    </row>
    <row r="144" spans="12:23" x14ac:dyDescent="0.2">
      <c r="L144" s="59" t="s">
        <v>21</v>
      </c>
      <c r="M144" s="75">
        <f t="shared" si="203"/>
        <v>1248</v>
      </c>
      <c r="N144" s="76">
        <f t="shared" si="203"/>
        <v>1041</v>
      </c>
      <c r="O144" s="172">
        <f>M144+N144</f>
        <v>2289</v>
      </c>
      <c r="P144" s="94">
        <f>+P92+P118</f>
        <v>0</v>
      </c>
      <c r="Q144" s="172">
        <f>O144+P144</f>
        <v>2289</v>
      </c>
      <c r="R144" s="75">
        <f t="shared" si="204"/>
        <v>447</v>
      </c>
      <c r="S144" s="76">
        <f t="shared" si="204"/>
        <v>431</v>
      </c>
      <c r="T144" s="172">
        <f>R144+S144</f>
        <v>878</v>
      </c>
      <c r="U144" s="94">
        <f>+U92+U118</f>
        <v>0</v>
      </c>
      <c r="V144" s="172">
        <f>T144+U144</f>
        <v>878</v>
      </c>
      <c r="W144" s="95">
        <f>IF(Q144=0,0,((V144/Q144)-1)*100)</f>
        <v>-61.642638706858889</v>
      </c>
    </row>
    <row r="145" spans="1:23" ht="13.5" thickBot="1" x14ac:dyDescent="0.25">
      <c r="L145" s="59" t="s">
        <v>22</v>
      </c>
      <c r="M145" s="75">
        <f t="shared" si="203"/>
        <v>1463</v>
      </c>
      <c r="N145" s="76">
        <f t="shared" si="203"/>
        <v>1324</v>
      </c>
      <c r="O145" s="172">
        <f t="shared" ref="O145:O147" si="205">M145+N145</f>
        <v>2787</v>
      </c>
      <c r="P145" s="94">
        <f>+P93+P119</f>
        <v>0</v>
      </c>
      <c r="Q145" s="172">
        <f>O145+P145</f>
        <v>2787</v>
      </c>
      <c r="R145" s="75">
        <f t="shared" si="204"/>
        <v>615</v>
      </c>
      <c r="S145" s="76">
        <f t="shared" si="204"/>
        <v>603</v>
      </c>
      <c r="T145" s="172">
        <f t="shared" ref="T145:T147" si="206">R145+S145</f>
        <v>1218</v>
      </c>
      <c r="U145" s="94">
        <f>+U93+U119</f>
        <v>0</v>
      </c>
      <c r="V145" s="172">
        <f>T145+U145</f>
        <v>1218</v>
      </c>
      <c r="W145" s="95">
        <f>IF(Q145=0,0,((V145/Q145)-1)*100)</f>
        <v>-56.297093649085042</v>
      </c>
    </row>
    <row r="146" spans="1:23" ht="14.25" thickTop="1" thickBot="1" x14ac:dyDescent="0.25">
      <c r="L146" s="79" t="s">
        <v>23</v>
      </c>
      <c r="M146" s="80">
        <f>+M143+M144+M145</f>
        <v>4077</v>
      </c>
      <c r="N146" s="81">
        <f>+N143+N144+N145</f>
        <v>3380</v>
      </c>
      <c r="O146" s="173">
        <f t="shared" si="205"/>
        <v>7457</v>
      </c>
      <c r="P146" s="80">
        <f>+P143+P144+P145</f>
        <v>0</v>
      </c>
      <c r="Q146" s="173">
        <f>+Q143+Q144+Q145</f>
        <v>7457</v>
      </c>
      <c r="R146" s="80">
        <f>+R143+R144+R145</f>
        <v>1358</v>
      </c>
      <c r="S146" s="81">
        <f>+S143+S144+S145</f>
        <v>1312</v>
      </c>
      <c r="T146" s="173">
        <f t="shared" si="206"/>
        <v>2670</v>
      </c>
      <c r="U146" s="80">
        <f>+U143+U144+U145</f>
        <v>0</v>
      </c>
      <c r="V146" s="173">
        <f>+V143+V144+V145</f>
        <v>2670</v>
      </c>
      <c r="W146" s="82">
        <f t="shared" ref="W146" si="207">IF(Q146=0,0,((V146/Q146)-1)*100)</f>
        <v>-64.194716373876886</v>
      </c>
    </row>
    <row r="147" spans="1:23" ht="13.5" thickTop="1" x14ac:dyDescent="0.2">
      <c r="L147" s="59" t="s">
        <v>24</v>
      </c>
      <c r="M147" s="75">
        <f t="shared" ref="M147:N149" si="208">+M95+M121</f>
        <v>77</v>
      </c>
      <c r="N147" s="76">
        <f t="shared" si="208"/>
        <v>126</v>
      </c>
      <c r="O147" s="172">
        <f t="shared" si="205"/>
        <v>203</v>
      </c>
      <c r="P147" s="94">
        <f>+P95+P121</f>
        <v>0</v>
      </c>
      <c r="Q147" s="172">
        <f>O147+P147</f>
        <v>203</v>
      </c>
      <c r="R147" s="75">
        <f t="shared" ref="R147:S149" si="209">+R95+R121</f>
        <v>473</v>
      </c>
      <c r="S147" s="76">
        <f t="shared" si="209"/>
        <v>502</v>
      </c>
      <c r="T147" s="172">
        <f t="shared" si="206"/>
        <v>975</v>
      </c>
      <c r="U147" s="94">
        <f>+U95+U121</f>
        <v>1</v>
      </c>
      <c r="V147" s="172">
        <f>T147+U147</f>
        <v>976</v>
      </c>
      <c r="W147" s="95">
        <f t="shared" ref="W147" si="210">IF(Q147=0,0,((V147/Q147)-1)*100)</f>
        <v>380.78817733990149</v>
      </c>
    </row>
    <row r="148" spans="1:23" x14ac:dyDescent="0.2">
      <c r="L148" s="59" t="s">
        <v>25</v>
      </c>
      <c r="M148" s="75">
        <f t="shared" si="208"/>
        <v>55</v>
      </c>
      <c r="N148" s="76">
        <f t="shared" si="208"/>
        <v>72</v>
      </c>
      <c r="O148" s="172">
        <f>M148+N148</f>
        <v>127</v>
      </c>
      <c r="P148" s="94">
        <f>+P96+P122</f>
        <v>0</v>
      </c>
      <c r="Q148" s="172">
        <f>O148+P148</f>
        <v>127</v>
      </c>
      <c r="R148" s="75">
        <f t="shared" si="209"/>
        <v>500</v>
      </c>
      <c r="S148" s="76">
        <f t="shared" si="209"/>
        <v>603</v>
      </c>
      <c r="T148" s="172">
        <f>R148+S148</f>
        <v>1103</v>
      </c>
      <c r="U148" s="94">
        <f>+U96+U122</f>
        <v>0</v>
      </c>
      <c r="V148" s="172">
        <f>T148+U148</f>
        <v>1103</v>
      </c>
      <c r="W148" s="95">
        <f t="shared" ref="W148" si="211">IF(Q148=0,0,((V148/Q148)-1)*100)</f>
        <v>768.50393700787413</v>
      </c>
    </row>
    <row r="149" spans="1:23" ht="13.5" thickBot="1" x14ac:dyDescent="0.25">
      <c r="L149" s="59" t="s">
        <v>26</v>
      </c>
      <c r="M149" s="75">
        <f t="shared" si="208"/>
        <v>115</v>
      </c>
      <c r="N149" s="76">
        <f t="shared" si="208"/>
        <v>168</v>
      </c>
      <c r="O149" s="174">
        <f>M149+N149</f>
        <v>283</v>
      </c>
      <c r="P149" s="96">
        <f>+P97+P123</f>
        <v>0</v>
      </c>
      <c r="Q149" s="172">
        <f>O149+P149</f>
        <v>283</v>
      </c>
      <c r="R149" s="75">
        <f t="shared" si="209"/>
        <v>481</v>
      </c>
      <c r="S149" s="76">
        <f t="shared" si="209"/>
        <v>473</v>
      </c>
      <c r="T149" s="174">
        <f>R149+S149</f>
        <v>954</v>
      </c>
      <c r="U149" s="96">
        <f>+U97+U123</f>
        <v>2</v>
      </c>
      <c r="V149" s="172">
        <f>T149+U149</f>
        <v>956</v>
      </c>
      <c r="W149" s="95">
        <f>IF(Q149=0,0,((V149/Q149)-1)*100)</f>
        <v>237.80918727915196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247</v>
      </c>
      <c r="N150" s="85">
        <f t="shared" ref="N150" si="212">+N147+N148+N149</f>
        <v>366</v>
      </c>
      <c r="O150" s="175">
        <f t="shared" ref="O150" si="213">+O147+O148+O149</f>
        <v>613</v>
      </c>
      <c r="P150" s="86">
        <f t="shared" ref="P150" si="214">+P147+P148+P149</f>
        <v>0</v>
      </c>
      <c r="Q150" s="175">
        <f t="shared" ref="Q150" si="215">+Q147+Q148+Q149</f>
        <v>613</v>
      </c>
      <c r="R150" s="85">
        <f t="shared" ref="R150" si="216">+R147+R148+R149</f>
        <v>1454</v>
      </c>
      <c r="S150" s="85">
        <f t="shared" ref="S150" si="217">+S147+S148+S149</f>
        <v>1578</v>
      </c>
      <c r="T150" s="175">
        <f t="shared" ref="T150" si="218">+T147+T148+T149</f>
        <v>3032</v>
      </c>
      <c r="U150" s="86">
        <f t="shared" ref="U150" si="219">+U147+U148+U149</f>
        <v>3</v>
      </c>
      <c r="V150" s="175">
        <f t="shared" ref="V150" si="220">+V147+V148+V149</f>
        <v>3035</v>
      </c>
      <c r="W150" s="87">
        <f>IF(Q150=0,0,((V150/Q150)-1)*100)</f>
        <v>395.10603588907014</v>
      </c>
    </row>
    <row r="151" spans="1:23" ht="13.5" thickTop="1" x14ac:dyDescent="0.2">
      <c r="L151" s="59" t="s">
        <v>29</v>
      </c>
      <c r="M151" s="75">
        <f t="shared" ref="M151:N153" si="221">+M99+M125</f>
        <v>99</v>
      </c>
      <c r="N151" s="76">
        <f t="shared" si="221"/>
        <v>186</v>
      </c>
      <c r="O151" s="174">
        <f>M151+N151</f>
        <v>285</v>
      </c>
      <c r="P151" s="97">
        <f>+P99+P125</f>
        <v>0</v>
      </c>
      <c r="Q151" s="172">
        <f>O151+P151</f>
        <v>285</v>
      </c>
      <c r="R151" s="75">
        <f t="shared" ref="R151:S153" si="222">+R99+R125</f>
        <v>421</v>
      </c>
      <c r="S151" s="76">
        <f t="shared" si="222"/>
        <v>423</v>
      </c>
      <c r="T151" s="174">
        <f>R151+S151</f>
        <v>844</v>
      </c>
      <c r="U151" s="97">
        <f>+U99+U125</f>
        <v>0</v>
      </c>
      <c r="V151" s="172">
        <f>T151+U151</f>
        <v>844</v>
      </c>
      <c r="W151" s="95">
        <f>IF(Q151=0,0,((V151/Q151)-1)*100)</f>
        <v>196.14035087719296</v>
      </c>
    </row>
    <row r="152" spans="1:23" x14ac:dyDescent="0.2">
      <c r="L152" s="59" t="s">
        <v>30</v>
      </c>
      <c r="M152" s="75">
        <f t="shared" si="221"/>
        <v>21</v>
      </c>
      <c r="N152" s="76">
        <f t="shared" si="221"/>
        <v>54</v>
      </c>
      <c r="O152" s="174">
        <f t="shared" ref="O152" si="223">M152+N152</f>
        <v>75</v>
      </c>
      <c r="P152" s="94">
        <f>+P100+P126</f>
        <v>0</v>
      </c>
      <c r="Q152" s="172">
        <f>O152+P152</f>
        <v>75</v>
      </c>
      <c r="R152" s="75">
        <f t="shared" si="222"/>
        <v>282</v>
      </c>
      <c r="S152" s="76">
        <f t="shared" si="222"/>
        <v>354</v>
      </c>
      <c r="T152" s="174">
        <f t="shared" ref="T152" si="224">R152+S152</f>
        <v>636</v>
      </c>
      <c r="U152" s="94">
        <f>+U100+U126</f>
        <v>0</v>
      </c>
      <c r="V152" s="172">
        <f>T152+U152</f>
        <v>636</v>
      </c>
      <c r="W152" s="95">
        <f t="shared" ref="W152" si="225">IF(Q152=0,0,((V152/Q152)-1)*100)</f>
        <v>748</v>
      </c>
    </row>
    <row r="153" spans="1:23" ht="13.5" thickBot="1" x14ac:dyDescent="0.25">
      <c r="A153" s="319"/>
      <c r="K153" s="319"/>
      <c r="L153" s="59" t="s">
        <v>31</v>
      </c>
      <c r="M153" s="75">
        <f t="shared" si="221"/>
        <v>35</v>
      </c>
      <c r="N153" s="76">
        <f t="shared" si="221"/>
        <v>51</v>
      </c>
      <c r="O153" s="174">
        <f>M153+N153</f>
        <v>86</v>
      </c>
      <c r="P153" s="94">
        <f>+P101+P127</f>
        <v>0</v>
      </c>
      <c r="Q153" s="172">
        <f>O153+P153</f>
        <v>86</v>
      </c>
      <c r="R153" s="75">
        <f t="shared" si="222"/>
        <v>436</v>
      </c>
      <c r="S153" s="76">
        <f t="shared" si="222"/>
        <v>435</v>
      </c>
      <c r="T153" s="174">
        <f>R153+S153</f>
        <v>871</v>
      </c>
      <c r="U153" s="94">
        <f>+U101+U127</f>
        <v>0</v>
      </c>
      <c r="V153" s="172">
        <f>T153+U153</f>
        <v>871</v>
      </c>
      <c r="W153" s="95">
        <f>IF(Q153=0,0,((V153/Q153)-1)*100)</f>
        <v>912.79069767441854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26">+M151+M152+M153</f>
        <v>155</v>
      </c>
      <c r="N154" s="85">
        <f t="shared" si="226"/>
        <v>291</v>
      </c>
      <c r="O154" s="175">
        <f t="shared" si="226"/>
        <v>446</v>
      </c>
      <c r="P154" s="86">
        <f t="shared" si="226"/>
        <v>0</v>
      </c>
      <c r="Q154" s="175">
        <f t="shared" si="226"/>
        <v>446</v>
      </c>
      <c r="R154" s="85">
        <f t="shared" si="226"/>
        <v>1139</v>
      </c>
      <c r="S154" s="85">
        <f t="shared" si="226"/>
        <v>1212</v>
      </c>
      <c r="T154" s="175">
        <f t="shared" si="226"/>
        <v>2351</v>
      </c>
      <c r="U154" s="86">
        <f t="shared" si="226"/>
        <v>0</v>
      </c>
      <c r="V154" s="175">
        <f t="shared" si="226"/>
        <v>2351</v>
      </c>
      <c r="W154" s="87">
        <f>IF(Q154=0,0,((V154/Q154)-1)*100)</f>
        <v>427.13004484304929</v>
      </c>
    </row>
    <row r="155" spans="1:23" ht="14.25" thickTop="1" thickBot="1" x14ac:dyDescent="0.25">
      <c r="L155" s="79" t="s">
        <v>33</v>
      </c>
      <c r="M155" s="80">
        <f t="shared" ref="M155:V155" si="227">+M146+M150+M154</f>
        <v>4479</v>
      </c>
      <c r="N155" s="81">
        <f t="shared" si="227"/>
        <v>4037</v>
      </c>
      <c r="O155" s="173">
        <f t="shared" si="227"/>
        <v>8516</v>
      </c>
      <c r="P155" s="80">
        <f t="shared" si="227"/>
        <v>0</v>
      </c>
      <c r="Q155" s="173">
        <f t="shared" si="227"/>
        <v>8516</v>
      </c>
      <c r="R155" s="80">
        <f t="shared" si="227"/>
        <v>3951</v>
      </c>
      <c r="S155" s="81">
        <f t="shared" si="227"/>
        <v>4102</v>
      </c>
      <c r="T155" s="173">
        <f t="shared" si="227"/>
        <v>8053</v>
      </c>
      <c r="U155" s="80">
        <f t="shared" si="227"/>
        <v>3</v>
      </c>
      <c r="V155" s="173">
        <f t="shared" si="227"/>
        <v>8056</v>
      </c>
      <c r="W155" s="82">
        <f t="shared" ref="W155" si="228">IF(Q155=0,0,((V155/Q155)-1)*100)</f>
        <v>-5.4015969938938424</v>
      </c>
    </row>
    <row r="156" spans="1:23" ht="14.25" thickTop="1" thickBot="1" x14ac:dyDescent="0.25">
      <c r="L156" s="79" t="s">
        <v>34</v>
      </c>
      <c r="M156" s="80">
        <f t="shared" ref="M156:V156" si="229">+M142+M146+M150+M154</f>
        <v>8813</v>
      </c>
      <c r="N156" s="81">
        <f t="shared" si="229"/>
        <v>7145</v>
      </c>
      <c r="O156" s="173">
        <f t="shared" si="229"/>
        <v>15958</v>
      </c>
      <c r="P156" s="80">
        <f t="shared" si="229"/>
        <v>0</v>
      </c>
      <c r="Q156" s="173">
        <f t="shared" si="229"/>
        <v>15958</v>
      </c>
      <c r="R156" s="80">
        <f t="shared" si="229"/>
        <v>4199</v>
      </c>
      <c r="S156" s="81">
        <f t="shared" si="229"/>
        <v>4370</v>
      </c>
      <c r="T156" s="173">
        <f t="shared" si="229"/>
        <v>8569</v>
      </c>
      <c r="U156" s="80">
        <f t="shared" si="229"/>
        <v>3</v>
      </c>
      <c r="V156" s="173">
        <f t="shared" si="229"/>
        <v>8572</v>
      </c>
      <c r="W156" s="82">
        <f>IF(Q156=0,0,((V156/Q156)-1)*100)</f>
        <v>-46.283995488156414</v>
      </c>
    </row>
    <row r="157" spans="1:23" ht="13.5" customHeight="1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customHeight="1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13.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213" t="s">
        <v>4</v>
      </c>
      <c r="N161" s="213"/>
      <c r="O161" s="213"/>
      <c r="P161" s="213"/>
      <c r="Q161" s="214"/>
      <c r="R161" s="213" t="s">
        <v>5</v>
      </c>
      <c r="S161" s="213"/>
      <c r="T161" s="213"/>
      <c r="U161" s="213"/>
      <c r="V161" s="214"/>
      <c r="W161" s="21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220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226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>T165+U165</f>
        <v>0</v>
      </c>
      <c r="W165" s="235">
        <f>IF(Q165=0,0,((V165/Q165)-1)*100)</f>
        <v>0</v>
      </c>
    </row>
    <row r="166" spans="12:23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 t="shared" ref="Q166:Q167" si="230">O166+P166</f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 t="shared" ref="V166:V173" si="231">T166+U166</f>
        <v>0</v>
      </c>
      <c r="W166" s="235">
        <f>IF(Q166=0,0,((V166/Q166)-1)*100)</f>
        <v>0</v>
      </c>
    </row>
    <row r="167" spans="12:23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si="230"/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 t="shared" si="231"/>
        <v>0</v>
      </c>
      <c r="W167" s="235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 t="shared" ref="M168:Q168" si="232">+M165+M166+M167</f>
        <v>0</v>
      </c>
      <c r="N168" s="239">
        <f t="shared" si="232"/>
        <v>0</v>
      </c>
      <c r="O168" s="240">
        <f t="shared" si="232"/>
        <v>0</v>
      </c>
      <c r="P168" s="238">
        <f t="shared" si="232"/>
        <v>0</v>
      </c>
      <c r="Q168" s="240">
        <f t="shared" si="232"/>
        <v>0</v>
      </c>
      <c r="R168" s="238">
        <f t="shared" ref="R168:V168" si="233">+R165+R166+R167</f>
        <v>0</v>
      </c>
      <c r="S168" s="239">
        <f t="shared" si="233"/>
        <v>0</v>
      </c>
      <c r="T168" s="240">
        <f t="shared" si="233"/>
        <v>0</v>
      </c>
      <c r="U168" s="238">
        <f t="shared" si="233"/>
        <v>0</v>
      </c>
      <c r="V168" s="240">
        <f t="shared" si="233"/>
        <v>0</v>
      </c>
      <c r="W168" s="317">
        <f t="shared" ref="W168" si="234">IF(Q168=0,0,((V168/Q168)-1)*100)</f>
        <v>0</v>
      </c>
    </row>
    <row r="169" spans="12:23" ht="13.5" thickTop="1" x14ac:dyDescent="0.2">
      <c r="L169" s="216" t="s">
        <v>20</v>
      </c>
      <c r="M169" s="232">
        <v>0</v>
      </c>
      <c r="N169" s="233">
        <v>0</v>
      </c>
      <c r="O169" s="234">
        <f>SUM(M169:N169)</f>
        <v>0</v>
      </c>
      <c r="P169" s="235">
        <v>0</v>
      </c>
      <c r="Q169" s="234">
        <f t="shared" ref="Q169" si="235">O169+P169</f>
        <v>0</v>
      </c>
      <c r="R169" s="232">
        <v>0</v>
      </c>
      <c r="S169" s="233">
        <v>0</v>
      </c>
      <c r="T169" s="234">
        <f>SUM(R169:S169)</f>
        <v>0</v>
      </c>
      <c r="U169" s="235">
        <v>0</v>
      </c>
      <c r="V169" s="234">
        <f t="shared" si="231"/>
        <v>0</v>
      </c>
      <c r="W169" s="336">
        <f t="shared" ref="W169" si="236">IF(Q169=0,0,((V169/Q169)-1)*100)</f>
        <v>0</v>
      </c>
    </row>
    <row r="170" spans="12:23" x14ac:dyDescent="0.2">
      <c r="L170" s="216" t="s">
        <v>21</v>
      </c>
      <c r="M170" s="232">
        <v>0</v>
      </c>
      <c r="N170" s="233">
        <v>0</v>
      </c>
      <c r="O170" s="234">
        <f>SUM(M170:N170)</f>
        <v>0</v>
      </c>
      <c r="P170" s="235">
        <v>0</v>
      </c>
      <c r="Q170" s="234">
        <f>O170+P170</f>
        <v>0</v>
      </c>
      <c r="R170" s="232">
        <v>0</v>
      </c>
      <c r="S170" s="233">
        <v>0</v>
      </c>
      <c r="T170" s="234">
        <f>SUM(R170:S170)</f>
        <v>0</v>
      </c>
      <c r="U170" s="235">
        <v>0</v>
      </c>
      <c r="V170" s="234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v>0</v>
      </c>
      <c r="N171" s="233">
        <v>0</v>
      </c>
      <c r="O171" s="234">
        <f t="shared" ref="O171:O173" si="237">SUM(M171:N171)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 t="shared" ref="T171:T173" si="238">SUM(R171:S171)</f>
        <v>0</v>
      </c>
      <c r="U171" s="235">
        <v>0</v>
      </c>
      <c r="V171" s="234">
        <f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37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38"/>
        <v>0</v>
      </c>
      <c r="U172" s="238">
        <f>+U169+U170+U171</f>
        <v>0</v>
      </c>
      <c r="V172" s="240">
        <f>+V169+V170+V171</f>
        <v>0</v>
      </c>
      <c r="W172" s="335">
        <f t="shared" ref="W172" si="239">IF(Q172=0,0,((V172/Q172)-1)*100)</f>
        <v>0</v>
      </c>
    </row>
    <row r="173" spans="12:23" ht="13.5" thickTop="1" x14ac:dyDescent="0.2">
      <c r="L173" s="216" t="s">
        <v>24</v>
      </c>
      <c r="M173" s="232">
        <v>0</v>
      </c>
      <c r="N173" s="233">
        <v>0</v>
      </c>
      <c r="O173" s="234">
        <f t="shared" si="237"/>
        <v>0</v>
      </c>
      <c r="P173" s="235">
        <v>0</v>
      </c>
      <c r="Q173" s="234">
        <f t="shared" ref="Q173" si="240">O173+P173</f>
        <v>0</v>
      </c>
      <c r="R173" s="232">
        <v>0</v>
      </c>
      <c r="S173" s="233">
        <v>0</v>
      </c>
      <c r="T173" s="234">
        <f t="shared" si="238"/>
        <v>0</v>
      </c>
      <c r="U173" s="235">
        <v>0</v>
      </c>
      <c r="V173" s="234">
        <f t="shared" si="231"/>
        <v>0</v>
      </c>
      <c r="W173" s="336">
        <f>IF(Q173=0,0,((V173/Q173)-1)*100)</f>
        <v>0</v>
      </c>
    </row>
    <row r="174" spans="12:23" x14ac:dyDescent="0.2">
      <c r="L174" s="216" t="s">
        <v>25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336">
        <f t="shared" ref="W174" si="241">IF(Q174=0,0,((V174/Q174)-1)*100)</f>
        <v>0</v>
      </c>
    </row>
    <row r="175" spans="12:23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>O175+P175</f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42">+N173+N174+N175</f>
        <v>0</v>
      </c>
      <c r="O176" s="246">
        <f t="shared" si="242"/>
        <v>0</v>
      </c>
      <c r="P176" s="247">
        <f t="shared" si="242"/>
        <v>0</v>
      </c>
      <c r="Q176" s="246">
        <f t="shared" si="242"/>
        <v>0</v>
      </c>
      <c r="R176" s="245">
        <f t="shared" si="242"/>
        <v>0</v>
      </c>
      <c r="S176" s="245">
        <f t="shared" si="242"/>
        <v>0</v>
      </c>
      <c r="T176" s="246">
        <f t="shared" si="242"/>
        <v>0</v>
      </c>
      <c r="U176" s="247">
        <f t="shared" si="242"/>
        <v>0</v>
      </c>
      <c r="V176" s="246">
        <f t="shared" si="242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v>0</v>
      </c>
      <c r="N177" s="233">
        <v>0</v>
      </c>
      <c r="O177" s="242">
        <f t="shared" ref="O177" si="243">SUM(M177:N177)</f>
        <v>0</v>
      </c>
      <c r="P177" s="249">
        <v>0</v>
      </c>
      <c r="Q177" s="242">
        <f>O177+P177</f>
        <v>0</v>
      </c>
      <c r="R177" s="232">
        <v>0</v>
      </c>
      <c r="S177" s="233">
        <v>27</v>
      </c>
      <c r="T177" s="242">
        <f>SUM(R177:S177)</f>
        <v>27</v>
      </c>
      <c r="U177" s="249">
        <v>0</v>
      </c>
      <c r="V177" s="242">
        <f>T177+U177</f>
        <v>27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>O178+P178</f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336">
        <f t="shared" ref="W178" si="244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/>
      <c r="N179" s="233"/>
      <c r="O179" s="242">
        <f>SUM(M179:N179)</f>
        <v>0</v>
      </c>
      <c r="P179" s="235"/>
      <c r="Q179" s="242">
        <f>O179+P179</f>
        <v>0</v>
      </c>
      <c r="R179" s="232">
        <v>0</v>
      </c>
      <c r="S179" s="233">
        <v>0</v>
      </c>
      <c r="T179" s="242">
        <f>SUM(R179:S179)</f>
        <v>0</v>
      </c>
      <c r="U179" s="235"/>
      <c r="V179" s="242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45">+M177+M178+M179</f>
        <v>0</v>
      </c>
      <c r="N180" s="245">
        <f t="shared" si="245"/>
        <v>0</v>
      </c>
      <c r="O180" s="246">
        <f t="shared" si="245"/>
        <v>0</v>
      </c>
      <c r="P180" s="247">
        <f t="shared" si="245"/>
        <v>0</v>
      </c>
      <c r="Q180" s="246">
        <f t="shared" si="245"/>
        <v>0</v>
      </c>
      <c r="R180" s="245">
        <f t="shared" si="245"/>
        <v>0</v>
      </c>
      <c r="S180" s="245">
        <f t="shared" si="245"/>
        <v>27</v>
      </c>
      <c r="T180" s="246">
        <f t="shared" si="245"/>
        <v>27</v>
      </c>
      <c r="U180" s="247">
        <f t="shared" si="245"/>
        <v>0</v>
      </c>
      <c r="V180" s="246">
        <f t="shared" si="245"/>
        <v>27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46">+M172+M176+M180</f>
        <v>0</v>
      </c>
      <c r="N181" s="239">
        <f t="shared" si="246"/>
        <v>0</v>
      </c>
      <c r="O181" s="240">
        <f t="shared" si="246"/>
        <v>0</v>
      </c>
      <c r="P181" s="238">
        <f t="shared" si="246"/>
        <v>0</v>
      </c>
      <c r="Q181" s="240">
        <f t="shared" si="246"/>
        <v>0</v>
      </c>
      <c r="R181" s="238">
        <f t="shared" si="246"/>
        <v>0</v>
      </c>
      <c r="S181" s="239">
        <f t="shared" si="246"/>
        <v>27</v>
      </c>
      <c r="T181" s="240">
        <f t="shared" si="246"/>
        <v>27</v>
      </c>
      <c r="U181" s="238">
        <f t="shared" si="246"/>
        <v>0</v>
      </c>
      <c r="V181" s="240">
        <f t="shared" si="246"/>
        <v>27</v>
      </c>
      <c r="W181" s="335">
        <f t="shared" ref="W181" si="247"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48">+M168+M172+M176+M180</f>
        <v>0</v>
      </c>
      <c r="N182" s="239">
        <f t="shared" si="248"/>
        <v>0</v>
      </c>
      <c r="O182" s="240">
        <f t="shared" si="248"/>
        <v>0</v>
      </c>
      <c r="P182" s="238">
        <f t="shared" si="248"/>
        <v>0</v>
      </c>
      <c r="Q182" s="240">
        <f t="shared" si="248"/>
        <v>0</v>
      </c>
      <c r="R182" s="238">
        <f t="shared" si="248"/>
        <v>0</v>
      </c>
      <c r="S182" s="239">
        <f t="shared" si="248"/>
        <v>27</v>
      </c>
      <c r="T182" s="240">
        <f t="shared" si="248"/>
        <v>27</v>
      </c>
      <c r="U182" s="238">
        <f t="shared" si="248"/>
        <v>0</v>
      </c>
      <c r="V182" s="240">
        <f t="shared" si="248"/>
        <v>27</v>
      </c>
      <c r="W182" s="335">
        <f>IF(Q182=0,0,((V182/Q182)-1)*100)</f>
        <v>0</v>
      </c>
    </row>
    <row r="183" spans="1:23" ht="13.5" customHeight="1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customHeight="1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213" t="s">
        <v>4</v>
      </c>
      <c r="N187" s="213"/>
      <c r="O187" s="213"/>
      <c r="P187" s="213"/>
      <c r="Q187" s="214"/>
      <c r="R187" s="213" t="s">
        <v>5</v>
      </c>
      <c r="S187" s="213"/>
      <c r="T187" s="213"/>
      <c r="U187" s="213"/>
      <c r="V187" s="214"/>
      <c r="W187" s="21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52"/>
      <c r="Q188" s="218"/>
      <c r="R188" s="217"/>
      <c r="S188" s="209"/>
      <c r="T188" s="218"/>
      <c r="U188" s="252"/>
      <c r="V188" s="218"/>
      <c r="W188" s="220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53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53" t="s">
        <v>15</v>
      </c>
      <c r="V189" s="224" t="s">
        <v>11</v>
      </c>
      <c r="W189" s="226"/>
    </row>
    <row r="190" spans="1:23" ht="6" customHeight="1" thickTop="1" x14ac:dyDescent="0.2">
      <c r="L190" s="216"/>
      <c r="M190" s="227"/>
      <c r="N190" s="228"/>
      <c r="O190" s="229"/>
      <c r="P190" s="254"/>
      <c r="Q190" s="229"/>
      <c r="R190" s="227"/>
      <c r="S190" s="228"/>
      <c r="T190" s="229"/>
      <c r="U190" s="254"/>
      <c r="V190" s="229"/>
      <c r="W190" s="255"/>
    </row>
    <row r="191" spans="1:23" x14ac:dyDescent="0.2">
      <c r="L191" s="216" t="s">
        <v>16</v>
      </c>
      <c r="M191" s="232">
        <v>0</v>
      </c>
      <c r="N191" s="233">
        <v>0</v>
      </c>
      <c r="O191" s="234">
        <f>+M191+N191</f>
        <v>0</v>
      </c>
      <c r="P191" s="235">
        <v>0</v>
      </c>
      <c r="Q191" s="234">
        <f>O191+P191</f>
        <v>0</v>
      </c>
      <c r="R191" s="232">
        <v>0</v>
      </c>
      <c r="S191" s="233">
        <v>0</v>
      </c>
      <c r="T191" s="234">
        <f>+R191+S191</f>
        <v>0</v>
      </c>
      <c r="U191" s="235">
        <v>0</v>
      </c>
      <c r="V191" s="234">
        <f>T191+U191</f>
        <v>0</v>
      </c>
      <c r="W191" s="272">
        <f>IF(Q191=0,0,((V191/Q191)-1)*100)</f>
        <v>0</v>
      </c>
    </row>
    <row r="192" spans="1:23" x14ac:dyDescent="0.2">
      <c r="L192" s="216" t="s">
        <v>17</v>
      </c>
      <c r="M192" s="232">
        <v>0</v>
      </c>
      <c r="N192" s="233">
        <v>0</v>
      </c>
      <c r="O192" s="234">
        <f>+M192+N192</f>
        <v>0</v>
      </c>
      <c r="P192" s="235">
        <v>0</v>
      </c>
      <c r="Q192" s="234">
        <f t="shared" ref="Q192:Q195" si="249">O192+P192</f>
        <v>0</v>
      </c>
      <c r="R192" s="232">
        <v>0</v>
      </c>
      <c r="S192" s="233">
        <v>0</v>
      </c>
      <c r="T192" s="234">
        <f>+R192+S192</f>
        <v>0</v>
      </c>
      <c r="U192" s="235">
        <v>0</v>
      </c>
      <c r="V192" s="234">
        <f t="shared" ref="V192:V199" si="250">T192+U192</f>
        <v>0</v>
      </c>
      <c r="W192" s="272">
        <f>IF(Q192=0,0,((V192/Q192)-1)*100)</f>
        <v>0</v>
      </c>
    </row>
    <row r="193" spans="1:23" ht="13.5" thickBot="1" x14ac:dyDescent="0.25">
      <c r="L193" s="221" t="s">
        <v>18</v>
      </c>
      <c r="M193" s="232">
        <v>0</v>
      </c>
      <c r="N193" s="233">
        <v>0</v>
      </c>
      <c r="O193" s="234">
        <f t="shared" ref="O193" si="251">+M193+N193</f>
        <v>0</v>
      </c>
      <c r="P193" s="235">
        <v>0</v>
      </c>
      <c r="Q193" s="234">
        <f t="shared" si="249"/>
        <v>0</v>
      </c>
      <c r="R193" s="232">
        <v>0</v>
      </c>
      <c r="S193" s="233">
        <v>0</v>
      </c>
      <c r="T193" s="234">
        <f t="shared" ref="T193" si="252">+R193+S193</f>
        <v>0</v>
      </c>
      <c r="U193" s="235">
        <v>0</v>
      </c>
      <c r="V193" s="234">
        <f t="shared" si="250"/>
        <v>0</v>
      </c>
      <c r="W193" s="272">
        <f>IF(Q193=0,0,((V193/Q193)-1)*100)</f>
        <v>0</v>
      </c>
    </row>
    <row r="194" spans="1:23" ht="14.25" thickTop="1" thickBot="1" x14ac:dyDescent="0.25">
      <c r="L194" s="237" t="s">
        <v>53</v>
      </c>
      <c r="M194" s="238">
        <f t="shared" ref="M194:P194" si="253">+M191+M192+M193</f>
        <v>0</v>
      </c>
      <c r="N194" s="239">
        <f t="shared" si="253"/>
        <v>0</v>
      </c>
      <c r="O194" s="240">
        <f t="shared" si="253"/>
        <v>0</v>
      </c>
      <c r="P194" s="238">
        <f t="shared" si="253"/>
        <v>0</v>
      </c>
      <c r="Q194" s="240">
        <f t="shared" si="249"/>
        <v>0</v>
      </c>
      <c r="R194" s="238">
        <f t="shared" ref="R194:U194" si="254">+R191+R192+R193</f>
        <v>0</v>
      </c>
      <c r="S194" s="239">
        <f t="shared" si="254"/>
        <v>0</v>
      </c>
      <c r="T194" s="240">
        <f t="shared" si="254"/>
        <v>0</v>
      </c>
      <c r="U194" s="238">
        <f t="shared" si="254"/>
        <v>0</v>
      </c>
      <c r="V194" s="240">
        <f t="shared" si="250"/>
        <v>0</v>
      </c>
      <c r="W194" s="317">
        <f t="shared" ref="W194" si="255">IF(Q194=0,0,((V194/Q194)-1)*100)</f>
        <v>0</v>
      </c>
    </row>
    <row r="195" spans="1:23" ht="13.5" thickTop="1" x14ac:dyDescent="0.2">
      <c r="L195" s="216" t="s">
        <v>20</v>
      </c>
      <c r="M195" s="232">
        <v>0</v>
      </c>
      <c r="N195" s="233">
        <v>0</v>
      </c>
      <c r="O195" s="234">
        <f>SUM(M195:N195)</f>
        <v>0</v>
      </c>
      <c r="P195" s="235">
        <v>0</v>
      </c>
      <c r="Q195" s="234">
        <f t="shared" si="249"/>
        <v>0</v>
      </c>
      <c r="R195" s="232">
        <v>0</v>
      </c>
      <c r="S195" s="233">
        <v>0</v>
      </c>
      <c r="T195" s="234">
        <f>SUM(R195:S195)</f>
        <v>0</v>
      </c>
      <c r="U195" s="235">
        <v>0</v>
      </c>
      <c r="V195" s="234">
        <f t="shared" si="250"/>
        <v>0</v>
      </c>
      <c r="W195" s="272">
        <f t="shared" ref="W195" si="256">IF(Q195=0,0,((V195/Q195)-1)*100)</f>
        <v>0</v>
      </c>
    </row>
    <row r="196" spans="1:23" ht="15.75" customHeight="1" x14ac:dyDescent="0.2">
      <c r="L196" s="216" t="s">
        <v>21</v>
      </c>
      <c r="M196" s="232">
        <v>0</v>
      </c>
      <c r="N196" s="233">
        <v>0</v>
      </c>
      <c r="O196" s="234">
        <f>SUM(M196:N196)</f>
        <v>0</v>
      </c>
      <c r="P196" s="235">
        <v>0</v>
      </c>
      <c r="Q196" s="234">
        <f>O196+P196</f>
        <v>0</v>
      </c>
      <c r="R196" s="232">
        <v>0</v>
      </c>
      <c r="S196" s="233">
        <v>0</v>
      </c>
      <c r="T196" s="234">
        <f>SUM(R196:S196)</f>
        <v>0</v>
      </c>
      <c r="U196" s="235">
        <v>0</v>
      </c>
      <c r="V196" s="234">
        <f>T196+U196</f>
        <v>0</v>
      </c>
      <c r="W196" s="338">
        <f>IF(Q196=0,0,((V196/Q196)-1)*100)</f>
        <v>0</v>
      </c>
    </row>
    <row r="197" spans="1:23" ht="13.5" thickBot="1" x14ac:dyDescent="0.25">
      <c r="L197" s="216" t="s">
        <v>22</v>
      </c>
      <c r="M197" s="232">
        <v>0</v>
      </c>
      <c r="N197" s="233">
        <v>0</v>
      </c>
      <c r="O197" s="234">
        <f t="shared" ref="O197:O199" si="257">SUM(M197:N197)</f>
        <v>0</v>
      </c>
      <c r="P197" s="235">
        <v>0</v>
      </c>
      <c r="Q197" s="234">
        <f>O197+P197</f>
        <v>0</v>
      </c>
      <c r="R197" s="232">
        <v>0</v>
      </c>
      <c r="S197" s="233">
        <v>0</v>
      </c>
      <c r="T197" s="234">
        <f t="shared" ref="T197:T199" si="258">SUM(R197:S197)</f>
        <v>0</v>
      </c>
      <c r="U197" s="235">
        <v>0</v>
      </c>
      <c r="V197" s="234">
        <f>T197+U197</f>
        <v>0</v>
      </c>
      <c r="W197" s="338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57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58"/>
        <v>0</v>
      </c>
      <c r="U198" s="238">
        <f>+U195+U196+U197</f>
        <v>0</v>
      </c>
      <c r="V198" s="240">
        <f>+V195+V196+V197</f>
        <v>0</v>
      </c>
      <c r="W198" s="335">
        <f t="shared" ref="W198" si="259">IF(Q198=0,0,((V198/Q198)-1)*100)</f>
        <v>0</v>
      </c>
    </row>
    <row r="199" spans="1:23" ht="13.5" thickTop="1" x14ac:dyDescent="0.2">
      <c r="L199" s="216" t="s">
        <v>24</v>
      </c>
      <c r="M199" s="232">
        <v>0</v>
      </c>
      <c r="N199" s="233">
        <v>0</v>
      </c>
      <c r="O199" s="234">
        <f t="shared" si="257"/>
        <v>0</v>
      </c>
      <c r="P199" s="235">
        <v>0</v>
      </c>
      <c r="Q199" s="234">
        <f t="shared" ref="Q199" si="260">O199+P199</f>
        <v>0</v>
      </c>
      <c r="R199" s="232">
        <v>0</v>
      </c>
      <c r="S199" s="233">
        <v>0</v>
      </c>
      <c r="T199" s="234">
        <f t="shared" si="258"/>
        <v>0</v>
      </c>
      <c r="U199" s="235">
        <v>0</v>
      </c>
      <c r="V199" s="234">
        <f t="shared" si="250"/>
        <v>0</v>
      </c>
      <c r="W199" s="338">
        <f>IF(Q199=0,0,((V199/Q199)-1)*100)</f>
        <v>0</v>
      </c>
    </row>
    <row r="200" spans="1:23" x14ac:dyDescent="0.2">
      <c r="L200" s="216" t="s">
        <v>25</v>
      </c>
      <c r="M200" s="232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32">
        <v>0</v>
      </c>
      <c r="S200" s="233">
        <v>0</v>
      </c>
      <c r="T200" s="234">
        <f>SUM(R200:S200)</f>
        <v>0</v>
      </c>
      <c r="U200" s="235">
        <v>0</v>
      </c>
      <c r="V200" s="234">
        <f>T200+U200</f>
        <v>0</v>
      </c>
      <c r="W200" s="338">
        <f t="shared" ref="W200" si="261">IF(Q200=0,0,((V200/Q200)-1)*100)</f>
        <v>0</v>
      </c>
    </row>
    <row r="201" spans="1:23" ht="13.5" thickBot="1" x14ac:dyDescent="0.25">
      <c r="L201" s="216" t="s">
        <v>26</v>
      </c>
      <c r="M201" s="232">
        <v>0</v>
      </c>
      <c r="N201" s="233">
        <v>0</v>
      </c>
      <c r="O201" s="242">
        <f>SUM(M201:N201)</f>
        <v>0</v>
      </c>
      <c r="P201" s="243">
        <v>0</v>
      </c>
      <c r="Q201" s="234">
        <f>O201+P201</f>
        <v>0</v>
      </c>
      <c r="R201" s="232">
        <v>0</v>
      </c>
      <c r="S201" s="233">
        <v>0</v>
      </c>
      <c r="T201" s="242">
        <f>SUM(R201:S201)</f>
        <v>0</v>
      </c>
      <c r="U201" s="243">
        <v>0</v>
      </c>
      <c r="V201" s="234">
        <f>T201+U201</f>
        <v>0</v>
      </c>
      <c r="W201" s="338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62">+N199+N200+N201</f>
        <v>0</v>
      </c>
      <c r="O202" s="246">
        <f t="shared" ref="O202" si="263">+O199+O200+O201</f>
        <v>0</v>
      </c>
      <c r="P202" s="247">
        <f t="shared" ref="P202" si="264">+P199+P200+P201</f>
        <v>0</v>
      </c>
      <c r="Q202" s="246">
        <f t="shared" ref="Q202" si="265">+Q199+Q200+Q201</f>
        <v>0</v>
      </c>
      <c r="R202" s="245">
        <f t="shared" ref="R202" si="266">+R199+R200+R201</f>
        <v>0</v>
      </c>
      <c r="S202" s="245">
        <f t="shared" ref="S202" si="267">+S199+S200+S201</f>
        <v>0</v>
      </c>
      <c r="T202" s="246">
        <f t="shared" ref="T202" si="268">+T199+T200+T201</f>
        <v>0</v>
      </c>
      <c r="U202" s="247">
        <f t="shared" ref="U202" si="269">+U199+U200+U201</f>
        <v>0</v>
      </c>
      <c r="V202" s="246">
        <f t="shared" ref="V202" si="270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v>0</v>
      </c>
      <c r="N203" s="233">
        <v>0</v>
      </c>
      <c r="O203" s="242">
        <f t="shared" ref="O203" si="271">SUM(M203:N203)</f>
        <v>0</v>
      </c>
      <c r="P203" s="249">
        <v>0</v>
      </c>
      <c r="Q203" s="234">
        <f>O203+P203</f>
        <v>0</v>
      </c>
      <c r="R203" s="232">
        <v>0</v>
      </c>
      <c r="S203" s="233">
        <v>0</v>
      </c>
      <c r="T203" s="242">
        <f>SUM(R203:S203)</f>
        <v>0</v>
      </c>
      <c r="U203" s="249">
        <v>0</v>
      </c>
      <c r="V203" s="234">
        <f>T203+U203</f>
        <v>0</v>
      </c>
      <c r="W203" s="338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v>0</v>
      </c>
      <c r="N204" s="233">
        <v>0</v>
      </c>
      <c r="O204" s="242">
        <f>SUM(M204:N204)</f>
        <v>0</v>
      </c>
      <c r="P204" s="235">
        <v>0</v>
      </c>
      <c r="Q204" s="234">
        <f>O204+P204</f>
        <v>0</v>
      </c>
      <c r="R204" s="232">
        <v>0</v>
      </c>
      <c r="S204" s="233">
        <v>0</v>
      </c>
      <c r="T204" s="242">
        <f>SUM(R204:S204)</f>
        <v>0</v>
      </c>
      <c r="U204" s="235">
        <v>0</v>
      </c>
      <c r="V204" s="234">
        <f>T204+U204</f>
        <v>0</v>
      </c>
      <c r="W204" s="338">
        <f t="shared" ref="W204" si="272">IF(Q204=0,0,((V204/Q204)-1)*100)</f>
        <v>0</v>
      </c>
    </row>
    <row r="205" spans="1:23" ht="12.75" customHeight="1" thickBot="1" x14ac:dyDescent="0.25">
      <c r="A205" s="319"/>
      <c r="K205" s="319"/>
      <c r="L205" s="216" t="s">
        <v>31</v>
      </c>
      <c r="M205" s="232"/>
      <c r="N205" s="233"/>
      <c r="O205" s="242">
        <f>SUM(M205:N205)</f>
        <v>0</v>
      </c>
      <c r="P205" s="235"/>
      <c r="Q205" s="234">
        <f>O205+P205</f>
        <v>0</v>
      </c>
      <c r="R205" s="232">
        <v>0</v>
      </c>
      <c r="S205" s="233">
        <v>0</v>
      </c>
      <c r="T205" s="242">
        <f>SUM(R205:S205)</f>
        <v>0</v>
      </c>
      <c r="U205" s="235"/>
      <c r="V205" s="234">
        <f>T205+U205</f>
        <v>0</v>
      </c>
      <c r="W205" s="338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73">+M203+M204+M205</f>
        <v>0</v>
      </c>
      <c r="N206" s="245">
        <f t="shared" si="273"/>
        <v>0</v>
      </c>
      <c r="O206" s="246">
        <f t="shared" si="273"/>
        <v>0</v>
      </c>
      <c r="P206" s="247">
        <f t="shared" si="273"/>
        <v>0</v>
      </c>
      <c r="Q206" s="246">
        <f t="shared" si="273"/>
        <v>0</v>
      </c>
      <c r="R206" s="245">
        <f t="shared" si="273"/>
        <v>0</v>
      </c>
      <c r="S206" s="245">
        <f t="shared" si="273"/>
        <v>0</v>
      </c>
      <c r="T206" s="246">
        <f t="shared" si="273"/>
        <v>0</v>
      </c>
      <c r="U206" s="247">
        <f t="shared" si="273"/>
        <v>0</v>
      </c>
      <c r="V206" s="246">
        <f t="shared" si="273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74">+M198+M202+M206</f>
        <v>0</v>
      </c>
      <c r="N207" s="239">
        <f t="shared" si="274"/>
        <v>0</v>
      </c>
      <c r="O207" s="240">
        <f t="shared" si="274"/>
        <v>0</v>
      </c>
      <c r="P207" s="238">
        <f t="shared" si="274"/>
        <v>0</v>
      </c>
      <c r="Q207" s="240">
        <f t="shared" si="274"/>
        <v>0</v>
      </c>
      <c r="R207" s="238">
        <f t="shared" si="274"/>
        <v>0</v>
      </c>
      <c r="S207" s="239">
        <f t="shared" si="274"/>
        <v>0</v>
      </c>
      <c r="T207" s="240">
        <f t="shared" si="274"/>
        <v>0</v>
      </c>
      <c r="U207" s="238">
        <f t="shared" si="274"/>
        <v>0</v>
      </c>
      <c r="V207" s="240">
        <f t="shared" si="274"/>
        <v>0</v>
      </c>
      <c r="W207" s="335">
        <f t="shared" ref="W207" si="275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76">+M194+M198+M202+M206</f>
        <v>0</v>
      </c>
      <c r="N208" s="239">
        <f t="shared" si="276"/>
        <v>0</v>
      </c>
      <c r="O208" s="240">
        <f t="shared" si="276"/>
        <v>0</v>
      </c>
      <c r="P208" s="238">
        <f t="shared" si="276"/>
        <v>0</v>
      </c>
      <c r="Q208" s="240">
        <f t="shared" si="276"/>
        <v>0</v>
      </c>
      <c r="R208" s="238">
        <f t="shared" si="276"/>
        <v>0</v>
      </c>
      <c r="S208" s="239">
        <f t="shared" si="276"/>
        <v>0</v>
      </c>
      <c r="T208" s="240">
        <f t="shared" si="276"/>
        <v>0</v>
      </c>
      <c r="U208" s="238">
        <f t="shared" si="276"/>
        <v>0</v>
      </c>
      <c r="V208" s="240">
        <f t="shared" si="276"/>
        <v>0</v>
      </c>
      <c r="W208" s="335">
        <f>IF(Q208=0,0,((V208/Q208)-1)*100)</f>
        <v>0</v>
      </c>
    </row>
    <row r="209" spans="12:23" ht="13.5" customHeight="1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213" t="s">
        <v>4</v>
      </c>
      <c r="N213" s="213"/>
      <c r="O213" s="213"/>
      <c r="P213" s="213"/>
      <c r="Q213" s="214"/>
      <c r="R213" s="213" t="s">
        <v>5</v>
      </c>
      <c r="S213" s="213"/>
      <c r="T213" s="213"/>
      <c r="U213" s="213"/>
      <c r="V213" s="214"/>
      <c r="W213" s="21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52"/>
      <c r="Q214" s="218"/>
      <c r="R214" s="217"/>
      <c r="S214" s="209"/>
      <c r="T214" s="218"/>
      <c r="U214" s="252"/>
      <c r="V214" s="218"/>
      <c r="W214" s="220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53" t="s">
        <v>15</v>
      </c>
      <c r="Q215" s="224" t="s">
        <v>11</v>
      </c>
      <c r="R215" s="222" t="s">
        <v>48</v>
      </c>
      <c r="S215" s="223" t="s">
        <v>49</v>
      </c>
      <c r="T215" s="224" t="s">
        <v>50</v>
      </c>
      <c r="U215" s="253" t="s">
        <v>15</v>
      </c>
      <c r="V215" s="224" t="s">
        <v>11</v>
      </c>
      <c r="W215" s="226"/>
    </row>
    <row r="216" spans="12:23" ht="4.5" customHeight="1" thickTop="1" x14ac:dyDescent="0.2">
      <c r="L216" s="216"/>
      <c r="M216" s="227"/>
      <c r="N216" s="228"/>
      <c r="O216" s="229"/>
      <c r="P216" s="254"/>
      <c r="Q216" s="229"/>
      <c r="R216" s="227"/>
      <c r="S216" s="228"/>
      <c r="T216" s="229"/>
      <c r="U216" s="254"/>
      <c r="V216" s="229"/>
      <c r="W216" s="255"/>
    </row>
    <row r="217" spans="12:23" x14ac:dyDescent="0.2">
      <c r="L217" s="216" t="s">
        <v>16</v>
      </c>
      <c r="M217" s="232">
        <f t="shared" ref="M217:N219" si="277">+M165+M191</f>
        <v>0</v>
      </c>
      <c r="N217" s="233">
        <f t="shared" si="277"/>
        <v>0</v>
      </c>
      <c r="O217" s="234">
        <f>M217+N217</f>
        <v>0</v>
      </c>
      <c r="P217" s="256">
        <f>+P165+P191</f>
        <v>0</v>
      </c>
      <c r="Q217" s="234">
        <f>O217+P217</f>
        <v>0</v>
      </c>
      <c r="R217" s="232">
        <f t="shared" ref="R217:S219" si="278">+R165+R191</f>
        <v>0</v>
      </c>
      <c r="S217" s="233">
        <f t="shared" si="278"/>
        <v>0</v>
      </c>
      <c r="T217" s="234">
        <f>R217+S217</f>
        <v>0</v>
      </c>
      <c r="U217" s="256">
        <f>+U165+U191</f>
        <v>0</v>
      </c>
      <c r="V217" s="234">
        <f>T217+U217</f>
        <v>0</v>
      </c>
      <c r="W217" s="272">
        <f>IF(Q217=0,0,((V217/Q217)-1)*100)</f>
        <v>0</v>
      </c>
    </row>
    <row r="218" spans="12:23" x14ac:dyDescent="0.2">
      <c r="L218" s="216" t="s">
        <v>17</v>
      </c>
      <c r="M218" s="232">
        <f t="shared" si="277"/>
        <v>0</v>
      </c>
      <c r="N218" s="233">
        <f t="shared" si="277"/>
        <v>0</v>
      </c>
      <c r="O218" s="234">
        <f t="shared" ref="O218:O219" si="279">M218+N218</f>
        <v>0</v>
      </c>
      <c r="P218" s="256">
        <f>+P166+P192</f>
        <v>0</v>
      </c>
      <c r="Q218" s="234">
        <f t="shared" ref="Q218:Q221" si="280">O218+P218</f>
        <v>0</v>
      </c>
      <c r="R218" s="232">
        <f t="shared" si="278"/>
        <v>0</v>
      </c>
      <c r="S218" s="233">
        <f t="shared" si="278"/>
        <v>0</v>
      </c>
      <c r="T218" s="234">
        <f t="shared" ref="T218:T219" si="281">R218+S218</f>
        <v>0</v>
      </c>
      <c r="U218" s="256">
        <f>+U166+U192</f>
        <v>0</v>
      </c>
      <c r="V218" s="234">
        <f t="shared" ref="V218:V225" si="282">T218+U218</f>
        <v>0</v>
      </c>
      <c r="W218" s="272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77"/>
        <v>0</v>
      </c>
      <c r="N219" s="233">
        <f t="shared" si="277"/>
        <v>0</v>
      </c>
      <c r="O219" s="234">
        <f t="shared" si="279"/>
        <v>0</v>
      </c>
      <c r="P219" s="256">
        <f>+P167+P193</f>
        <v>0</v>
      </c>
      <c r="Q219" s="234">
        <f t="shared" si="280"/>
        <v>0</v>
      </c>
      <c r="R219" s="232">
        <f t="shared" si="278"/>
        <v>0</v>
      </c>
      <c r="S219" s="233">
        <f t="shared" si="278"/>
        <v>0</v>
      </c>
      <c r="T219" s="234">
        <f t="shared" si="281"/>
        <v>0</v>
      </c>
      <c r="U219" s="256">
        <f>+U167+U193</f>
        <v>0</v>
      </c>
      <c r="V219" s="234">
        <f t="shared" si="282"/>
        <v>0</v>
      </c>
      <c r="W219" s="272">
        <f>IF(Q219=0,0,((V219/Q219)-1)*100)</f>
        <v>0</v>
      </c>
    </row>
    <row r="220" spans="12:23" ht="14.25" thickTop="1" thickBot="1" x14ac:dyDescent="0.25">
      <c r="L220" s="237" t="s">
        <v>53</v>
      </c>
      <c r="M220" s="238">
        <f t="shared" ref="M220:P220" si="283">+M217+M218+M219</f>
        <v>0</v>
      </c>
      <c r="N220" s="239">
        <f t="shared" si="283"/>
        <v>0</v>
      </c>
      <c r="O220" s="240">
        <f t="shared" si="283"/>
        <v>0</v>
      </c>
      <c r="P220" s="238">
        <f t="shared" si="283"/>
        <v>0</v>
      </c>
      <c r="Q220" s="240">
        <f t="shared" si="280"/>
        <v>0</v>
      </c>
      <c r="R220" s="238">
        <f t="shared" ref="R220:U220" si="284">+R217+R218+R219</f>
        <v>0</v>
      </c>
      <c r="S220" s="239">
        <f t="shared" si="284"/>
        <v>0</v>
      </c>
      <c r="T220" s="240">
        <f t="shared" si="284"/>
        <v>0</v>
      </c>
      <c r="U220" s="238">
        <f t="shared" si="284"/>
        <v>0</v>
      </c>
      <c r="V220" s="240">
        <f t="shared" si="282"/>
        <v>0</v>
      </c>
      <c r="W220" s="317">
        <f t="shared" ref="W220" si="285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86">+M169+M195</f>
        <v>0</v>
      </c>
      <c r="N221" s="233">
        <f t="shared" si="286"/>
        <v>0</v>
      </c>
      <c r="O221" s="234">
        <f>M221+N221</f>
        <v>0</v>
      </c>
      <c r="P221" s="256">
        <f>+P169+P195</f>
        <v>0</v>
      </c>
      <c r="Q221" s="332">
        <f t="shared" si="280"/>
        <v>0</v>
      </c>
      <c r="R221" s="232">
        <f t="shared" ref="R221:S223" si="287">+R169+R195</f>
        <v>0</v>
      </c>
      <c r="S221" s="233">
        <f t="shared" si="287"/>
        <v>0</v>
      </c>
      <c r="T221" s="234">
        <f>R221+S221</f>
        <v>0</v>
      </c>
      <c r="U221" s="256">
        <f>+U169+U195</f>
        <v>0</v>
      </c>
      <c r="V221" s="332">
        <f t="shared" si="282"/>
        <v>0</v>
      </c>
      <c r="W221" s="272">
        <f>IF(Q221=0,0,((V221/Q221)-1)*100)</f>
        <v>0</v>
      </c>
    </row>
    <row r="222" spans="12:23" x14ac:dyDescent="0.2">
      <c r="L222" s="216" t="s">
        <v>21</v>
      </c>
      <c r="M222" s="232">
        <f t="shared" si="286"/>
        <v>0</v>
      </c>
      <c r="N222" s="233">
        <f t="shared" si="286"/>
        <v>0</v>
      </c>
      <c r="O222" s="242">
        <f>M222+N222</f>
        <v>0</v>
      </c>
      <c r="P222" s="256">
        <f>+P170+P196</f>
        <v>0</v>
      </c>
      <c r="Q222" s="234">
        <f>O222+P222</f>
        <v>0</v>
      </c>
      <c r="R222" s="232">
        <f t="shared" si="287"/>
        <v>0</v>
      </c>
      <c r="S222" s="233">
        <f t="shared" si="287"/>
        <v>0</v>
      </c>
      <c r="T222" s="242">
        <f>R222+S222</f>
        <v>0</v>
      </c>
      <c r="U222" s="256">
        <f>+U170+U196</f>
        <v>0</v>
      </c>
      <c r="V222" s="234">
        <f>T222+U222</f>
        <v>0</v>
      </c>
      <c r="W222" s="272">
        <f>IF(Q222=0,0,((V222/Q222)-1)*100)</f>
        <v>0</v>
      </c>
    </row>
    <row r="223" spans="12:23" ht="13.5" thickBot="1" x14ac:dyDescent="0.25">
      <c r="L223" s="216" t="s">
        <v>22</v>
      </c>
      <c r="M223" s="232">
        <f t="shared" si="286"/>
        <v>0</v>
      </c>
      <c r="N223" s="233">
        <f t="shared" si="286"/>
        <v>0</v>
      </c>
      <c r="O223" s="234">
        <f t="shared" ref="O223:O225" si="288">M223+N223</f>
        <v>0</v>
      </c>
      <c r="P223" s="256">
        <f>+P171+P197</f>
        <v>0</v>
      </c>
      <c r="Q223" s="264">
        <f>O223+P223</f>
        <v>0</v>
      </c>
      <c r="R223" s="232">
        <f t="shared" si="287"/>
        <v>0</v>
      </c>
      <c r="S223" s="233">
        <f t="shared" si="287"/>
        <v>0</v>
      </c>
      <c r="T223" s="234">
        <f t="shared" ref="T223:T225" si="289">R223+S223</f>
        <v>0</v>
      </c>
      <c r="U223" s="256">
        <f>+U171+U197</f>
        <v>0</v>
      </c>
      <c r="V223" s="264">
        <f>T223+U223</f>
        <v>0</v>
      </c>
      <c r="W223" s="272">
        <f t="shared" ref="W223:W224" si="290"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88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89"/>
        <v>0</v>
      </c>
      <c r="U224" s="238">
        <f>+U221+U222+U223</f>
        <v>0</v>
      </c>
      <c r="V224" s="240">
        <f>+V221+V222+V223</f>
        <v>0</v>
      </c>
      <c r="W224" s="317">
        <f t="shared" si="290"/>
        <v>0</v>
      </c>
    </row>
    <row r="225" spans="1:23" ht="13.5" thickTop="1" x14ac:dyDescent="0.2">
      <c r="L225" s="216" t="s">
        <v>24</v>
      </c>
      <c r="M225" s="232">
        <f t="shared" ref="M225:N227" si="291">+M173+M199</f>
        <v>0</v>
      </c>
      <c r="N225" s="233">
        <f t="shared" si="291"/>
        <v>0</v>
      </c>
      <c r="O225" s="234">
        <f t="shared" si="288"/>
        <v>0</v>
      </c>
      <c r="P225" s="256">
        <f>+P173+P199</f>
        <v>0</v>
      </c>
      <c r="Q225" s="234">
        <f t="shared" ref="Q225" si="292">O225+P225</f>
        <v>0</v>
      </c>
      <c r="R225" s="232">
        <f t="shared" ref="R225:S227" si="293">+R173+R199</f>
        <v>0</v>
      </c>
      <c r="S225" s="233">
        <f t="shared" si="293"/>
        <v>0</v>
      </c>
      <c r="T225" s="234">
        <f t="shared" si="289"/>
        <v>0</v>
      </c>
      <c r="U225" s="256">
        <f>+U173+U199</f>
        <v>0</v>
      </c>
      <c r="V225" s="234">
        <f t="shared" si="282"/>
        <v>0</v>
      </c>
      <c r="W225" s="338">
        <f t="shared" ref="W225" si="294">IF(Q225=0,0,((V225/Q225)-1)*100)</f>
        <v>0</v>
      </c>
    </row>
    <row r="226" spans="1:23" x14ac:dyDescent="0.2">
      <c r="L226" s="216" t="s">
        <v>25</v>
      </c>
      <c r="M226" s="232">
        <f t="shared" si="291"/>
        <v>0</v>
      </c>
      <c r="N226" s="233">
        <f t="shared" si="291"/>
        <v>0</v>
      </c>
      <c r="O226" s="234">
        <f>M226+N226</f>
        <v>0</v>
      </c>
      <c r="P226" s="256">
        <f>+P174+P200</f>
        <v>0</v>
      </c>
      <c r="Q226" s="234">
        <f>O226+P226</f>
        <v>0</v>
      </c>
      <c r="R226" s="232">
        <f t="shared" si="293"/>
        <v>0</v>
      </c>
      <c r="S226" s="233">
        <f t="shared" si="293"/>
        <v>0</v>
      </c>
      <c r="T226" s="234">
        <f>R226+S226</f>
        <v>0</v>
      </c>
      <c r="U226" s="256">
        <f>+U174+U200</f>
        <v>0</v>
      </c>
      <c r="V226" s="234">
        <f>T226+U226</f>
        <v>0</v>
      </c>
      <c r="W226" s="338">
        <f t="shared" ref="W226" si="295">IF(Q226=0,0,((V226/Q226)-1)*100)</f>
        <v>0</v>
      </c>
    </row>
    <row r="227" spans="1:23" ht="13.5" thickBot="1" x14ac:dyDescent="0.25">
      <c r="L227" s="216" t="s">
        <v>26</v>
      </c>
      <c r="M227" s="232">
        <f t="shared" si="291"/>
        <v>0</v>
      </c>
      <c r="N227" s="233">
        <f t="shared" si="291"/>
        <v>0</v>
      </c>
      <c r="O227" s="242">
        <f>M227+N227</f>
        <v>0</v>
      </c>
      <c r="P227" s="257">
        <f>+P175+P201</f>
        <v>0</v>
      </c>
      <c r="Q227" s="234">
        <f>O227+P227</f>
        <v>0</v>
      </c>
      <c r="R227" s="232">
        <f t="shared" si="293"/>
        <v>0</v>
      </c>
      <c r="S227" s="233">
        <f t="shared" si="293"/>
        <v>0</v>
      </c>
      <c r="T227" s="242">
        <f>R227+S227</f>
        <v>0</v>
      </c>
      <c r="U227" s="257">
        <f>+U175+U201</f>
        <v>0</v>
      </c>
      <c r="V227" s="234">
        <f>T227+U227</f>
        <v>0</v>
      </c>
      <c r="W227" s="272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96">+N225+N226+N227</f>
        <v>0</v>
      </c>
      <c r="O228" s="246">
        <f t="shared" ref="O228" si="297">+O225+O226+O227</f>
        <v>0</v>
      </c>
      <c r="P228" s="247">
        <f t="shared" ref="P228" si="298">+P225+P226+P227</f>
        <v>0</v>
      </c>
      <c r="Q228" s="246">
        <f t="shared" ref="Q228" si="299">+Q225+Q226+Q227</f>
        <v>0</v>
      </c>
      <c r="R228" s="245">
        <f t="shared" ref="R228" si="300">+R225+R226+R227</f>
        <v>0</v>
      </c>
      <c r="S228" s="245">
        <f t="shared" ref="S228" si="301">+S225+S226+S227</f>
        <v>0</v>
      </c>
      <c r="T228" s="246">
        <f t="shared" ref="T228" si="302">+T225+T226+T227</f>
        <v>0</v>
      </c>
      <c r="U228" s="247">
        <f t="shared" ref="U228" si="303">+U225+U226+U227</f>
        <v>0</v>
      </c>
      <c r="V228" s="246">
        <f t="shared" ref="V228" si="304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305">+M177+M203</f>
        <v>0</v>
      </c>
      <c r="N229" s="233">
        <f t="shared" si="305"/>
        <v>0</v>
      </c>
      <c r="O229" s="242">
        <f t="shared" ref="O229" si="306">M229+N229</f>
        <v>0</v>
      </c>
      <c r="P229" s="258">
        <f>+P177+P203</f>
        <v>0</v>
      </c>
      <c r="Q229" s="234">
        <f>O229+P229</f>
        <v>0</v>
      </c>
      <c r="R229" s="232">
        <f t="shared" ref="R229:S231" si="307">+R177+R203</f>
        <v>0</v>
      </c>
      <c r="S229" s="233">
        <f t="shared" si="307"/>
        <v>27</v>
      </c>
      <c r="T229" s="242">
        <f>R229+S229</f>
        <v>27</v>
      </c>
      <c r="U229" s="258">
        <f>+U177+U203</f>
        <v>0</v>
      </c>
      <c r="V229" s="234">
        <f>T229+U229</f>
        <v>27</v>
      </c>
      <c r="W229" s="272">
        <f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305"/>
        <v>0</v>
      </c>
      <c r="N230" s="233">
        <f t="shared" si="305"/>
        <v>0</v>
      </c>
      <c r="O230" s="242">
        <f>M230+N230</f>
        <v>0</v>
      </c>
      <c r="P230" s="256">
        <f>+P178+P204</f>
        <v>0</v>
      </c>
      <c r="Q230" s="234">
        <f>O230+P230</f>
        <v>0</v>
      </c>
      <c r="R230" s="232">
        <f t="shared" si="307"/>
        <v>0</v>
      </c>
      <c r="S230" s="233">
        <f t="shared" si="307"/>
        <v>0</v>
      </c>
      <c r="T230" s="242">
        <f>R230+S230</f>
        <v>0</v>
      </c>
      <c r="U230" s="256">
        <f>+U178+U204</f>
        <v>0</v>
      </c>
      <c r="V230" s="234">
        <f>T230+U230</f>
        <v>0</v>
      </c>
      <c r="W230" s="272">
        <f t="shared" ref="W230" si="308"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305"/>
        <v>0</v>
      </c>
      <c r="N231" s="233">
        <f t="shared" si="305"/>
        <v>0</v>
      </c>
      <c r="O231" s="242">
        <f>M231+N231</f>
        <v>0</v>
      </c>
      <c r="P231" s="256">
        <f>+P179+P205</f>
        <v>0</v>
      </c>
      <c r="Q231" s="234">
        <f>O231+P231</f>
        <v>0</v>
      </c>
      <c r="R231" s="232">
        <f t="shared" si="307"/>
        <v>0</v>
      </c>
      <c r="S231" s="233">
        <f t="shared" si="307"/>
        <v>0</v>
      </c>
      <c r="T231" s="242">
        <f>R231+S231</f>
        <v>0</v>
      </c>
      <c r="U231" s="256">
        <f>+U179+U205</f>
        <v>0</v>
      </c>
      <c r="V231" s="234">
        <f>T231+U231</f>
        <v>0</v>
      </c>
      <c r="W231" s="272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309">+M229+M230+M231</f>
        <v>0</v>
      </c>
      <c r="N232" s="245">
        <f t="shared" si="309"/>
        <v>0</v>
      </c>
      <c r="O232" s="246">
        <f t="shared" si="309"/>
        <v>0</v>
      </c>
      <c r="P232" s="247">
        <f t="shared" si="309"/>
        <v>0</v>
      </c>
      <c r="Q232" s="246">
        <f t="shared" si="309"/>
        <v>0</v>
      </c>
      <c r="R232" s="245">
        <f t="shared" si="309"/>
        <v>0</v>
      </c>
      <c r="S232" s="245">
        <f t="shared" si="309"/>
        <v>27</v>
      </c>
      <c r="T232" s="246">
        <f t="shared" si="309"/>
        <v>27</v>
      </c>
      <c r="U232" s="247">
        <f t="shared" si="309"/>
        <v>0</v>
      </c>
      <c r="V232" s="246">
        <f t="shared" si="309"/>
        <v>27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310">+M224+M228+M232</f>
        <v>0</v>
      </c>
      <c r="N233" s="239">
        <f t="shared" si="310"/>
        <v>0</v>
      </c>
      <c r="O233" s="240">
        <f t="shared" si="310"/>
        <v>0</v>
      </c>
      <c r="P233" s="238">
        <f t="shared" si="310"/>
        <v>0</v>
      </c>
      <c r="Q233" s="240">
        <f t="shared" si="310"/>
        <v>0</v>
      </c>
      <c r="R233" s="238">
        <f t="shared" si="310"/>
        <v>0</v>
      </c>
      <c r="S233" s="239">
        <f t="shared" si="310"/>
        <v>27</v>
      </c>
      <c r="T233" s="240">
        <f t="shared" si="310"/>
        <v>27</v>
      </c>
      <c r="U233" s="238">
        <f t="shared" si="310"/>
        <v>0</v>
      </c>
      <c r="V233" s="240">
        <f t="shared" si="310"/>
        <v>27</v>
      </c>
      <c r="W233" s="335">
        <f t="shared" ref="W233" si="311"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312">+M220+M224+M228+M232</f>
        <v>0</v>
      </c>
      <c r="N234" s="239">
        <f t="shared" si="312"/>
        <v>0</v>
      </c>
      <c r="O234" s="240">
        <f t="shared" si="312"/>
        <v>0</v>
      </c>
      <c r="P234" s="238">
        <f t="shared" si="312"/>
        <v>0</v>
      </c>
      <c r="Q234" s="240">
        <f t="shared" si="312"/>
        <v>0</v>
      </c>
      <c r="R234" s="238">
        <f t="shared" si="312"/>
        <v>0</v>
      </c>
      <c r="S234" s="239">
        <f t="shared" si="312"/>
        <v>27</v>
      </c>
      <c r="T234" s="240">
        <f t="shared" si="312"/>
        <v>27</v>
      </c>
      <c r="U234" s="238">
        <f t="shared" si="312"/>
        <v>0</v>
      </c>
      <c r="V234" s="240">
        <f t="shared" si="312"/>
        <v>27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iyQg6fjqYDPbpwRaF5OIbB1xCu/S7yH96NhW4wbAeHmGqXUwcIkGP96PvnMcxjVBDCYsXCOTsEuNrnMc+dheKg==" saltValue="bWbDSN1GVW0PtO30UzNLKw==" spinCount="100000" sheet="1" objects="1" scenarios="1"/>
  <mergeCells count="42">
    <mergeCell ref="M109:Q109"/>
    <mergeCell ref="R109:V109"/>
    <mergeCell ref="M135:Q135"/>
    <mergeCell ref="R135:V135"/>
    <mergeCell ref="L210:W210"/>
    <mergeCell ref="L211:W211"/>
    <mergeCell ref="L158:W158"/>
    <mergeCell ref="L159:W159"/>
    <mergeCell ref="L184:W184"/>
    <mergeCell ref="L185:W185"/>
    <mergeCell ref="L107:W107"/>
    <mergeCell ref="L132:W132"/>
    <mergeCell ref="L133:W133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M83:Q83"/>
    <mergeCell ref="R83:V83"/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453" priority="829" operator="containsText" text="NOT OK">
      <formula>NOT(ISERROR(SEARCH("NOT OK",A1)))</formula>
    </cfRule>
  </conditionalFormatting>
  <conditionalFormatting sqref="A15:A16 K15:K16">
    <cfRule type="containsText" dxfId="452" priority="659" operator="containsText" text="NOT OK">
      <formula>NOT(ISERROR(SEARCH("NOT OK",A15)))</formula>
    </cfRule>
  </conditionalFormatting>
  <conditionalFormatting sqref="K41 A41">
    <cfRule type="containsText" dxfId="451" priority="658" operator="containsText" text="NOT OK">
      <formula>NOT(ISERROR(SEARCH("NOT OK",A41)))</formula>
    </cfRule>
  </conditionalFormatting>
  <conditionalFormatting sqref="K67 A67">
    <cfRule type="containsText" dxfId="450" priority="656" operator="containsText" text="NOT OK">
      <formula>NOT(ISERROR(SEARCH("NOT OK",A67)))</formula>
    </cfRule>
  </conditionalFormatting>
  <conditionalFormatting sqref="A119 K119">
    <cfRule type="containsText" dxfId="449" priority="653" operator="containsText" text="NOT OK">
      <formula>NOT(ISERROR(SEARCH("NOT OK",A119)))</formula>
    </cfRule>
  </conditionalFormatting>
  <conditionalFormatting sqref="K145 A145">
    <cfRule type="containsText" dxfId="448" priority="651" operator="containsText" text="NOT OK">
      <formula>NOT(ISERROR(SEARCH("NOT OK",A145)))</formula>
    </cfRule>
  </conditionalFormatting>
  <conditionalFormatting sqref="K197 A197">
    <cfRule type="containsText" dxfId="447" priority="648" operator="containsText" text="NOT OK">
      <formula>NOT(ISERROR(SEARCH("NOT OK",A197)))</formula>
    </cfRule>
  </conditionalFormatting>
  <conditionalFormatting sqref="K223 A223">
    <cfRule type="containsText" dxfId="446" priority="646" operator="containsText" text="NOT OK">
      <formula>NOT(ISERROR(SEARCH("NOT OK",A223)))</formula>
    </cfRule>
  </conditionalFormatting>
  <conditionalFormatting sqref="A223 K223">
    <cfRule type="containsText" dxfId="445" priority="644" operator="containsText" text="NOT OK">
      <formula>NOT(ISERROR(SEARCH("NOT OK",A223)))</formula>
    </cfRule>
  </conditionalFormatting>
  <conditionalFormatting sqref="A26 K26">
    <cfRule type="containsText" dxfId="444" priority="619" operator="containsText" text="NOT OK">
      <formula>NOT(ISERROR(SEARCH("NOT OK",A26)))</formula>
    </cfRule>
  </conditionalFormatting>
  <conditionalFormatting sqref="K104 A104">
    <cfRule type="containsText" dxfId="443" priority="614" operator="containsText" text="NOT OK">
      <formula>NOT(ISERROR(SEARCH("NOT OK",A104)))</formula>
    </cfRule>
  </conditionalFormatting>
  <conditionalFormatting sqref="A182 K182">
    <cfRule type="containsText" dxfId="442" priority="608" operator="containsText" text="NOT OK">
      <formula>NOT(ISERROR(SEARCH("NOT OK",A182)))</formula>
    </cfRule>
  </conditionalFormatting>
  <conditionalFormatting sqref="A208 K208">
    <cfRule type="containsText" dxfId="441" priority="536" operator="containsText" text="NOT OK">
      <formula>NOT(ISERROR(SEARCH("NOT OK",A208)))</formula>
    </cfRule>
  </conditionalFormatting>
  <conditionalFormatting sqref="K25 A25">
    <cfRule type="containsText" dxfId="440" priority="259" operator="containsText" text="NOT OK">
      <formula>NOT(ISERROR(SEARCH("NOT OK",A25)))</formula>
    </cfRule>
  </conditionalFormatting>
  <conditionalFormatting sqref="K42 A42">
    <cfRule type="containsText" dxfId="439" priority="269" operator="containsText" text="NOT OK">
      <formula>NOT(ISERROR(SEARCH("NOT OK",A42)))</formula>
    </cfRule>
  </conditionalFormatting>
  <conditionalFormatting sqref="A42 K42">
    <cfRule type="containsText" dxfId="438" priority="268" operator="containsText" text="NOT OK">
      <formula>NOT(ISERROR(SEARCH("NOT OK",A42)))</formula>
    </cfRule>
  </conditionalFormatting>
  <conditionalFormatting sqref="K224 A224">
    <cfRule type="containsText" dxfId="437" priority="261" operator="containsText" text="NOT OK">
      <formula>NOT(ISERROR(SEARCH("NOT OK",A224)))</formula>
    </cfRule>
  </conditionalFormatting>
  <conditionalFormatting sqref="K68 A68">
    <cfRule type="containsText" dxfId="436" priority="256" operator="containsText" text="NOT OK">
      <formula>NOT(ISERROR(SEARCH("NOT OK",A68)))</formula>
    </cfRule>
  </conditionalFormatting>
  <conditionalFormatting sqref="A68 K68">
    <cfRule type="containsText" dxfId="435" priority="255" operator="containsText" text="NOT OK">
      <formula>NOT(ISERROR(SEARCH("NOT OK",A68)))</formula>
    </cfRule>
  </conditionalFormatting>
  <conditionalFormatting sqref="K103 A103">
    <cfRule type="containsText" dxfId="434" priority="248" operator="containsText" text="NOT OK">
      <formula>NOT(ISERROR(SEARCH("NOT OK",A103)))</formula>
    </cfRule>
  </conditionalFormatting>
  <conditionalFormatting sqref="A120 K120">
    <cfRule type="containsText" dxfId="433" priority="247" operator="containsText" text="NOT OK">
      <formula>NOT(ISERROR(SEARCH("NOT OK",A120)))</formula>
    </cfRule>
  </conditionalFormatting>
  <conditionalFormatting sqref="A146 K146">
    <cfRule type="containsText" dxfId="432" priority="242" operator="containsText" text="NOT OK">
      <formula>NOT(ISERROR(SEARCH("NOT OK",A146)))</formula>
    </cfRule>
  </conditionalFormatting>
  <conditionalFormatting sqref="K172 A172">
    <cfRule type="containsText" dxfId="431" priority="236" operator="containsText" text="NOT OK">
      <formula>NOT(ISERROR(SEARCH("NOT OK",A172)))</formula>
    </cfRule>
  </conditionalFormatting>
  <conditionalFormatting sqref="K198 A198">
    <cfRule type="containsText" dxfId="430" priority="233" operator="containsText" text="NOT OK">
      <formula>NOT(ISERROR(SEARCH("NOT OK",A198)))</formula>
    </cfRule>
  </conditionalFormatting>
  <conditionalFormatting sqref="K181 A181">
    <cfRule type="containsText" dxfId="429" priority="234" operator="containsText" text="NOT OK">
      <formula>NOT(ISERROR(SEARCH("NOT OK",A181)))</formula>
    </cfRule>
  </conditionalFormatting>
  <conditionalFormatting sqref="A180 K180">
    <cfRule type="containsText" dxfId="428" priority="171" operator="containsText" text="NOT OK">
      <formula>NOT(ISERROR(SEARCH("NOT OK",A180)))</formula>
    </cfRule>
  </conditionalFormatting>
  <conditionalFormatting sqref="K102 A102">
    <cfRule type="containsText" dxfId="427" priority="173" operator="containsText" text="NOT OK">
      <formula>NOT(ISERROR(SEARCH("NOT OK",A102)))</formula>
    </cfRule>
  </conditionalFormatting>
  <conditionalFormatting sqref="K207 A207">
    <cfRule type="containsText" dxfId="426" priority="167" operator="containsText" text="NOT OK">
      <formula>NOT(ISERROR(SEARCH("NOT OK",A207)))</formula>
    </cfRule>
  </conditionalFormatting>
  <conditionalFormatting sqref="A24 K24">
    <cfRule type="containsText" dxfId="425" priority="174" operator="containsText" text="NOT OK">
      <formula>NOT(ISERROR(SEARCH("NOT OK",A24)))</formula>
    </cfRule>
  </conditionalFormatting>
  <conditionalFormatting sqref="K207 A207">
    <cfRule type="containsText" dxfId="424" priority="165" operator="containsText" text="NOT OK">
      <formula>NOT(ISERROR(SEARCH("NOT OK",A207)))</formula>
    </cfRule>
  </conditionalFormatting>
  <conditionalFormatting sqref="A206 K206">
    <cfRule type="containsText" dxfId="423" priority="164" operator="containsText" text="NOT OK">
      <formula>NOT(ISERROR(SEARCH("NOT OK",A206)))</formula>
    </cfRule>
  </conditionalFormatting>
  <conditionalFormatting sqref="A52 K52">
    <cfRule type="containsText" dxfId="422" priority="149" operator="containsText" text="NOT OK">
      <formula>NOT(ISERROR(SEARCH("NOT OK",A52)))</formula>
    </cfRule>
  </conditionalFormatting>
  <conditionalFormatting sqref="A52 K52">
    <cfRule type="containsText" dxfId="421" priority="148" operator="containsText" text="NOT OK">
      <formula>NOT(ISERROR(SEARCH("NOT OK",A52)))</formula>
    </cfRule>
  </conditionalFormatting>
  <conditionalFormatting sqref="A50 K50">
    <cfRule type="containsText" dxfId="420" priority="146" operator="containsText" text="NOT OK">
      <formula>NOT(ISERROR(SEARCH("NOT OK",A50)))</formula>
    </cfRule>
  </conditionalFormatting>
  <conditionalFormatting sqref="A78 K78">
    <cfRule type="containsText" dxfId="419" priority="145" operator="containsText" text="NOT OK">
      <formula>NOT(ISERROR(SEARCH("NOT OK",A78)))</formula>
    </cfRule>
  </conditionalFormatting>
  <conditionalFormatting sqref="A78 K78">
    <cfRule type="containsText" dxfId="418" priority="144" operator="containsText" text="NOT OK">
      <formula>NOT(ISERROR(SEARCH("NOT OK",A78)))</formula>
    </cfRule>
  </conditionalFormatting>
  <conditionalFormatting sqref="A76 K76">
    <cfRule type="containsText" dxfId="417" priority="142" operator="containsText" text="NOT OK">
      <formula>NOT(ISERROR(SEARCH("NOT OK",A76)))</formula>
    </cfRule>
  </conditionalFormatting>
  <conditionalFormatting sqref="K130 A130">
    <cfRule type="containsText" dxfId="416" priority="141" operator="containsText" text="NOT OK">
      <formula>NOT(ISERROR(SEARCH("NOT OK",A130)))</formula>
    </cfRule>
  </conditionalFormatting>
  <conditionalFormatting sqref="K130 A130">
    <cfRule type="containsText" dxfId="415" priority="140" operator="containsText" text="NOT OK">
      <formula>NOT(ISERROR(SEARCH("NOT OK",A130)))</formula>
    </cfRule>
  </conditionalFormatting>
  <conditionalFormatting sqref="K129 A129">
    <cfRule type="containsText" dxfId="414" priority="139" operator="containsText" text="NOT OK">
      <formula>NOT(ISERROR(SEARCH("NOT OK",A129)))</formula>
    </cfRule>
  </conditionalFormatting>
  <conditionalFormatting sqref="K128 A128">
    <cfRule type="containsText" dxfId="413" priority="138" operator="containsText" text="NOT OK">
      <formula>NOT(ISERROR(SEARCH("NOT OK",A128)))</formula>
    </cfRule>
  </conditionalFormatting>
  <conditionalFormatting sqref="K156 A156">
    <cfRule type="containsText" dxfId="412" priority="137" operator="containsText" text="NOT OK">
      <formula>NOT(ISERROR(SEARCH("NOT OK",A156)))</formula>
    </cfRule>
  </conditionalFormatting>
  <conditionalFormatting sqref="K156 A156">
    <cfRule type="containsText" dxfId="411" priority="136" operator="containsText" text="NOT OK">
      <formula>NOT(ISERROR(SEARCH("NOT OK",A156)))</formula>
    </cfRule>
  </conditionalFormatting>
  <conditionalFormatting sqref="K155 A155">
    <cfRule type="containsText" dxfId="410" priority="135" operator="containsText" text="NOT OK">
      <formula>NOT(ISERROR(SEARCH("NOT OK",A155)))</formula>
    </cfRule>
  </conditionalFormatting>
  <conditionalFormatting sqref="K154 A154">
    <cfRule type="containsText" dxfId="409" priority="134" operator="containsText" text="NOT OK">
      <formula>NOT(ISERROR(SEARCH("NOT OK",A154)))</formula>
    </cfRule>
  </conditionalFormatting>
  <conditionalFormatting sqref="A234 K234">
    <cfRule type="containsText" dxfId="408" priority="133" operator="containsText" text="NOT OK">
      <formula>NOT(ISERROR(SEARCH("NOT OK",A234)))</formula>
    </cfRule>
  </conditionalFormatting>
  <conditionalFormatting sqref="A234 K234">
    <cfRule type="containsText" dxfId="407" priority="132" operator="containsText" text="NOT OK">
      <formula>NOT(ISERROR(SEARCH("NOT OK",A234)))</formula>
    </cfRule>
  </conditionalFormatting>
  <conditionalFormatting sqref="K233 A233">
    <cfRule type="containsText" dxfId="406" priority="131" operator="containsText" text="NOT OK">
      <formula>NOT(ISERROR(SEARCH("NOT OK",A233)))</formula>
    </cfRule>
  </conditionalFormatting>
  <conditionalFormatting sqref="K233 A233">
    <cfRule type="containsText" dxfId="405" priority="130" operator="containsText" text="NOT OK">
      <formula>NOT(ISERROR(SEARCH("NOT OK",A233)))</formula>
    </cfRule>
  </conditionalFormatting>
  <conditionalFormatting sqref="A232 K232">
    <cfRule type="containsText" dxfId="404" priority="129" operator="containsText" text="NOT OK">
      <formula>NOT(ISERROR(SEARCH("NOT OK",A232)))</formula>
    </cfRule>
  </conditionalFormatting>
  <conditionalFormatting sqref="K51 A51">
    <cfRule type="containsText" dxfId="403" priority="128" operator="containsText" text="NOT OK">
      <formula>NOT(ISERROR(SEARCH("NOT OK",A51)))</formula>
    </cfRule>
  </conditionalFormatting>
  <conditionalFormatting sqref="K77 A77">
    <cfRule type="containsText" dxfId="402" priority="127" operator="containsText" text="NOT OK">
      <formula>NOT(ISERROR(SEARCH("NOT OK",A77)))</formula>
    </cfRule>
  </conditionalFormatting>
  <conditionalFormatting sqref="A31 K31">
    <cfRule type="containsText" dxfId="401" priority="126" operator="containsText" text="NOT OK">
      <formula>NOT(ISERROR(SEARCH("NOT OK",A31)))</formula>
    </cfRule>
  </conditionalFormatting>
  <conditionalFormatting sqref="A57 K57">
    <cfRule type="containsText" dxfId="400" priority="125" operator="containsText" text="NOT OK">
      <formula>NOT(ISERROR(SEARCH("NOT OK",A57)))</formula>
    </cfRule>
  </conditionalFormatting>
  <conditionalFormatting sqref="K109 A109">
    <cfRule type="containsText" dxfId="399" priority="124" operator="containsText" text="NOT OK">
      <formula>NOT(ISERROR(SEARCH("NOT OK",A109)))</formula>
    </cfRule>
  </conditionalFormatting>
  <conditionalFormatting sqref="K135 A135">
    <cfRule type="containsText" dxfId="398" priority="123" operator="containsText" text="NOT OK">
      <formula>NOT(ISERROR(SEARCH("NOT OK",A135)))</formula>
    </cfRule>
  </conditionalFormatting>
  <conditionalFormatting sqref="K187 A187">
    <cfRule type="containsText" dxfId="397" priority="122" operator="containsText" text="NOT OK">
      <formula>NOT(ISERROR(SEARCH("NOT OK",A187)))</formula>
    </cfRule>
  </conditionalFormatting>
  <conditionalFormatting sqref="K213 A213">
    <cfRule type="containsText" dxfId="396" priority="121" operator="containsText" text="NOT OK">
      <formula>NOT(ISERROR(SEARCH("NOT OK",A213)))</formula>
    </cfRule>
  </conditionalFormatting>
  <conditionalFormatting sqref="K46:K48 A46:A48">
    <cfRule type="containsText" dxfId="395" priority="57" operator="containsText" text="NOT OK">
      <formula>NOT(ISERROR(SEARCH("NOT OK",A46)))</formula>
    </cfRule>
  </conditionalFormatting>
  <conditionalFormatting sqref="K72:K74 A72:A74">
    <cfRule type="containsText" dxfId="394" priority="54" operator="containsText" text="NOT OK">
      <formula>NOT(ISERROR(SEARCH("NOT OK",A72)))</formula>
    </cfRule>
  </conditionalFormatting>
  <conditionalFormatting sqref="A124:A126 K124:K126">
    <cfRule type="containsText" dxfId="393" priority="51" operator="containsText" text="NOT OK">
      <formula>NOT(ISERROR(SEARCH("NOT OK",A124)))</formula>
    </cfRule>
  </conditionalFormatting>
  <conditionalFormatting sqref="A150:A152 K150:K152">
    <cfRule type="containsText" dxfId="392" priority="48" operator="containsText" text="NOT OK">
      <formula>NOT(ISERROR(SEARCH("NOT OK",A150)))</formula>
    </cfRule>
  </conditionalFormatting>
  <conditionalFormatting sqref="K202:K204 A202:A204">
    <cfRule type="containsText" dxfId="391" priority="45" operator="containsText" text="NOT OK">
      <formula>NOT(ISERROR(SEARCH("NOT OK",A202)))</formula>
    </cfRule>
  </conditionalFormatting>
  <conditionalFormatting sqref="K228:K230 A228:A230">
    <cfRule type="containsText" dxfId="390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79" min="11" max="22" man="1"/>
    <brk id="157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3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28515625" style="1" customWidth="1"/>
    <col min="4" max="4" width="13" style="1" customWidth="1"/>
    <col min="5" max="5" width="12.42578125" style="1" customWidth="1"/>
    <col min="6" max="6" width="13.42578125" style="1" customWidth="1"/>
    <col min="7" max="7" width="12.7109375" style="1" customWidth="1"/>
    <col min="8" max="8" width="13.5703125" style="1" customWidth="1"/>
    <col min="9" max="9" width="15" style="2" customWidth="1"/>
    <col min="10" max="10" width="7" style="1" customWidth="1"/>
    <col min="11" max="11" width="9.140625" style="3"/>
    <col min="12" max="12" width="13" style="1" customWidth="1"/>
    <col min="13" max="13" width="13.42578125" style="1" customWidth="1"/>
    <col min="14" max="14" width="13.85546875" style="1" customWidth="1"/>
    <col min="15" max="15" width="15.42578125" style="1" customWidth="1"/>
    <col min="16" max="16" width="13.5703125" style="1" customWidth="1"/>
    <col min="17" max="17" width="14.85546875" style="1" customWidth="1"/>
    <col min="18" max="18" width="13.85546875" style="1" customWidth="1"/>
    <col min="19" max="19" width="13.42578125" style="1" customWidth="1"/>
    <col min="20" max="20" width="14.85546875" style="1" customWidth="1"/>
    <col min="21" max="21" width="13.7109375" style="1" customWidth="1"/>
    <col min="22" max="22" width="13.28515625" style="1" customWidth="1"/>
    <col min="23" max="23" width="14.425781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55"/>
      <c r="F8" s="114"/>
      <c r="G8" s="115"/>
      <c r="H8" s="155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v>4507</v>
      </c>
      <c r="D9" s="120">
        <v>4486</v>
      </c>
      <c r="E9" s="156">
        <f>SUM(C9:D9)</f>
        <v>8993</v>
      </c>
      <c r="F9" s="118">
        <v>5</v>
      </c>
      <c r="G9" s="120">
        <v>5</v>
      </c>
      <c r="H9" s="156">
        <f>SUM(F9:G9)</f>
        <v>10</v>
      </c>
      <c r="I9" s="121">
        <f>IF(E9=0,0,((H9/E9)-1)*100)</f>
        <v>-99.888802401868119</v>
      </c>
      <c r="J9" s="3"/>
      <c r="L9" s="13" t="s">
        <v>16</v>
      </c>
      <c r="M9" s="39">
        <v>738298</v>
      </c>
      <c r="N9" s="37">
        <v>762478</v>
      </c>
      <c r="O9" s="167">
        <f>SUM(M9:N9)</f>
        <v>1500776</v>
      </c>
      <c r="P9" s="138">
        <v>2236</v>
      </c>
      <c r="Q9" s="167">
        <f>O9+P9</f>
        <v>1503012</v>
      </c>
      <c r="R9" s="39">
        <v>486</v>
      </c>
      <c r="S9" s="37">
        <v>17</v>
      </c>
      <c r="T9" s="167">
        <f>SUM(R9:S9)</f>
        <v>503</v>
      </c>
      <c r="U9" s="138">
        <v>0</v>
      </c>
      <c r="V9" s="167">
        <f>T9+U9</f>
        <v>503</v>
      </c>
      <c r="W9" s="40">
        <f>IF(Q9=0,0,((V9/Q9)-1)*100)</f>
        <v>-99.966533866662417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v>4216</v>
      </c>
      <c r="D10" s="120">
        <v>4216</v>
      </c>
      <c r="E10" s="156">
        <f t="shared" ref="E10:E13" si="0">SUM(C10:D10)</f>
        <v>8432</v>
      </c>
      <c r="F10" s="118">
        <v>10</v>
      </c>
      <c r="G10" s="120">
        <v>9</v>
      </c>
      <c r="H10" s="156">
        <f t="shared" ref="H10:H17" si="1">SUM(F10:G10)</f>
        <v>19</v>
      </c>
      <c r="I10" s="121">
        <f>IF(E10=0,0,((H10/E10)-1)*100)</f>
        <v>-99.774667931688811</v>
      </c>
      <c r="J10" s="3"/>
      <c r="K10" s="6"/>
      <c r="L10" s="13" t="s">
        <v>17</v>
      </c>
      <c r="M10" s="39">
        <v>727372</v>
      </c>
      <c r="N10" s="37">
        <v>728649</v>
      </c>
      <c r="O10" s="167">
        <f>SUM(M10:N10)</f>
        <v>1456021</v>
      </c>
      <c r="P10" s="138">
        <v>2758</v>
      </c>
      <c r="Q10" s="167">
        <f>O10+P10</f>
        <v>1458779</v>
      </c>
      <c r="R10" s="39">
        <v>46</v>
      </c>
      <c r="S10" s="37">
        <v>0</v>
      </c>
      <c r="T10" s="167">
        <f>SUM(R10:S10)</f>
        <v>46</v>
      </c>
      <c r="U10" s="138">
        <v>0</v>
      </c>
      <c r="V10" s="167">
        <f>T10+U10</f>
        <v>46</v>
      </c>
      <c r="W10" s="40">
        <f>IF(Q10=0,0,((V10/Q10)-1)*100)</f>
        <v>-99.996846677940937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v>4474</v>
      </c>
      <c r="D11" s="123">
        <v>4464</v>
      </c>
      <c r="E11" s="156">
        <f t="shared" si="0"/>
        <v>8938</v>
      </c>
      <c r="F11" s="122">
        <v>7</v>
      </c>
      <c r="G11" s="123">
        <v>7</v>
      </c>
      <c r="H11" s="156">
        <f t="shared" si="1"/>
        <v>14</v>
      </c>
      <c r="I11" s="121">
        <f>IF(E11=0,0,((H11/E11)-1)*100)</f>
        <v>-99.843365406131127</v>
      </c>
      <c r="J11" s="3"/>
      <c r="K11" s="6"/>
      <c r="L11" s="22" t="s">
        <v>18</v>
      </c>
      <c r="M11" s="39">
        <v>803451</v>
      </c>
      <c r="N11" s="37">
        <v>801292</v>
      </c>
      <c r="O11" s="167">
        <f t="shared" ref="O11" si="2">SUM(M11:N11)</f>
        <v>1604743</v>
      </c>
      <c r="P11" s="38">
        <v>4088</v>
      </c>
      <c r="Q11" s="265">
        <f t="shared" ref="Q11" si="3">O11+P11</f>
        <v>1608831</v>
      </c>
      <c r="R11" s="39">
        <v>174</v>
      </c>
      <c r="S11" s="37">
        <v>10</v>
      </c>
      <c r="T11" s="167">
        <f t="shared" ref="T11" si="4">SUM(R11:S11)</f>
        <v>184</v>
      </c>
      <c r="U11" s="38">
        <v>0</v>
      </c>
      <c r="V11" s="265">
        <f t="shared" ref="V11" si="5">T11+U11</f>
        <v>184</v>
      </c>
      <c r="W11" s="40">
        <f>IF(Q11=0,0,((V11/Q11)-1)*100)</f>
        <v>-99.988563124405232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6">+C9+C10+C11</f>
        <v>13197</v>
      </c>
      <c r="D12" s="127">
        <f t="shared" si="6"/>
        <v>13166</v>
      </c>
      <c r="E12" s="160">
        <f t="shared" si="0"/>
        <v>26363</v>
      </c>
      <c r="F12" s="125">
        <f t="shared" ref="F12:G12" si="7">+F9+F10+F11</f>
        <v>22</v>
      </c>
      <c r="G12" s="127">
        <f t="shared" si="7"/>
        <v>21</v>
      </c>
      <c r="H12" s="160">
        <f t="shared" si="1"/>
        <v>43</v>
      </c>
      <c r="I12" s="128">
        <f>IF(E12=0,0,((H12/E12)-1)*100)</f>
        <v>-99.836892614649315</v>
      </c>
      <c r="J12" s="3"/>
      <c r="L12" s="41" t="s">
        <v>19</v>
      </c>
      <c r="M12" s="45">
        <f t="shared" ref="M12:N12" si="8">+M9+M10+M11</f>
        <v>2269121</v>
      </c>
      <c r="N12" s="43">
        <f t="shared" si="8"/>
        <v>2292419</v>
      </c>
      <c r="O12" s="168">
        <f>+O9+O10+O11</f>
        <v>4561540</v>
      </c>
      <c r="P12" s="43">
        <f t="shared" ref="P12:Q12" si="9">+P9+P10+P11</f>
        <v>9082</v>
      </c>
      <c r="Q12" s="168">
        <f t="shared" si="9"/>
        <v>4570622</v>
      </c>
      <c r="R12" s="45">
        <f t="shared" ref="R12:V12" si="10">+R9+R10+R11</f>
        <v>706</v>
      </c>
      <c r="S12" s="43">
        <f t="shared" si="10"/>
        <v>27</v>
      </c>
      <c r="T12" s="168">
        <f>+T9+T10+T11</f>
        <v>733</v>
      </c>
      <c r="U12" s="43">
        <f t="shared" si="10"/>
        <v>0</v>
      </c>
      <c r="V12" s="168">
        <f t="shared" si="10"/>
        <v>733</v>
      </c>
      <c r="W12" s="46">
        <f>IF(Q12=0,0,((V12/Q12)-1)*100)</f>
        <v>-99.983962795435716</v>
      </c>
    </row>
    <row r="13" spans="1:23" ht="13.5" thickTop="1" x14ac:dyDescent="0.2">
      <c r="A13" s="3" t="str">
        <f t="shared" ref="A13:A69" si="11">IF(ISERROR(F13/G13)," ",IF(F13/G13&gt;0.5,IF(F13/G13&lt;1.5," ","NOT OK"),"NOT OK"))</f>
        <v xml:space="preserve"> </v>
      </c>
      <c r="B13" s="105" t="s">
        <v>20</v>
      </c>
      <c r="C13" s="118">
        <v>4539</v>
      </c>
      <c r="D13" s="120">
        <v>4538</v>
      </c>
      <c r="E13" s="156">
        <f t="shared" si="0"/>
        <v>9077</v>
      </c>
      <c r="F13" s="118">
        <v>10</v>
      </c>
      <c r="G13" s="120">
        <v>10</v>
      </c>
      <c r="H13" s="156">
        <f t="shared" si="1"/>
        <v>20</v>
      </c>
      <c r="I13" s="121">
        <f t="shared" ref="I13:I17" si="12">IF(E13=0,0,((H13/E13)-1)*100)</f>
        <v>-99.779662884212854</v>
      </c>
      <c r="J13" s="7"/>
      <c r="L13" s="13" t="s">
        <v>20</v>
      </c>
      <c r="M13" s="39">
        <v>776039</v>
      </c>
      <c r="N13" s="486">
        <v>801942</v>
      </c>
      <c r="O13" s="167">
        <f t="shared" ref="O13" si="13">+M13+N13</f>
        <v>1577981</v>
      </c>
      <c r="P13" s="138">
        <v>3791</v>
      </c>
      <c r="Q13" s="167">
        <f>O13+P13</f>
        <v>1581772</v>
      </c>
      <c r="R13" s="39">
        <v>0</v>
      </c>
      <c r="S13" s="486">
        <v>0</v>
      </c>
      <c r="T13" s="167">
        <f t="shared" ref="T13" si="14">+R13+S13</f>
        <v>0</v>
      </c>
      <c r="U13" s="138">
        <v>0</v>
      </c>
      <c r="V13" s="167">
        <f>T13+U13</f>
        <v>0</v>
      </c>
      <c r="W13" s="40">
        <f t="shared" ref="W13:W17" si="15">IF(Q13=0,0,((V13/Q13)-1)*100)</f>
        <v>-100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v>3308</v>
      </c>
      <c r="D14" s="120">
        <v>3284</v>
      </c>
      <c r="E14" s="156">
        <f>SUM(C14:D14)</f>
        <v>6592</v>
      </c>
      <c r="F14" s="118">
        <v>12</v>
      </c>
      <c r="G14" s="120">
        <v>14</v>
      </c>
      <c r="H14" s="156">
        <f>SUM(F14:G14)</f>
        <v>26</v>
      </c>
      <c r="I14" s="121">
        <f>IF(E14=0,0,((H14/E14)-1)*100)</f>
        <v>-99.605582524271838</v>
      </c>
      <c r="J14" s="3"/>
      <c r="L14" s="13" t="s">
        <v>21</v>
      </c>
      <c r="M14" s="37">
        <v>427775</v>
      </c>
      <c r="N14" s="468">
        <v>434246</v>
      </c>
      <c r="O14" s="170">
        <f>+M14+N14</f>
        <v>862021</v>
      </c>
      <c r="P14" s="138">
        <v>2685</v>
      </c>
      <c r="Q14" s="167">
        <f>O14+P14</f>
        <v>864706</v>
      </c>
      <c r="R14" s="37">
        <v>0</v>
      </c>
      <c r="S14" s="468">
        <v>0</v>
      </c>
      <c r="T14" s="170">
        <f>+R14+S14</f>
        <v>0</v>
      </c>
      <c r="U14" s="138">
        <v>0</v>
      </c>
      <c r="V14" s="167">
        <f>T14+U14</f>
        <v>0</v>
      </c>
      <c r="W14" s="40">
        <f>IF(Q14=0,0,((V14/Q14)-1)*100)</f>
        <v>-100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v>1468</v>
      </c>
      <c r="D15" s="120">
        <v>1459</v>
      </c>
      <c r="E15" s="156">
        <f>SUM(C15:D15)</f>
        <v>2927</v>
      </c>
      <c r="F15" s="118">
        <v>13</v>
      </c>
      <c r="G15" s="120">
        <v>14</v>
      </c>
      <c r="H15" s="156">
        <f>SUM(F15:G15)</f>
        <v>27</v>
      </c>
      <c r="I15" s="121">
        <f>IF(E15=0,0,((H15/E15)-1)*100)</f>
        <v>-99.07755380936112</v>
      </c>
      <c r="J15" s="7"/>
      <c r="L15" s="13" t="s">
        <v>22</v>
      </c>
      <c r="M15" s="37">
        <v>123333</v>
      </c>
      <c r="N15" s="485">
        <v>127909</v>
      </c>
      <c r="O15" s="472">
        <f>+M15+N15</f>
        <v>251242</v>
      </c>
      <c r="P15" s="481">
        <v>841</v>
      </c>
      <c r="Q15" s="167">
        <f>O15+P15</f>
        <v>252083</v>
      </c>
      <c r="R15" s="37">
        <v>0</v>
      </c>
      <c r="S15" s="485">
        <v>0</v>
      </c>
      <c r="T15" s="472">
        <f>+R15+S15</f>
        <v>0</v>
      </c>
      <c r="U15" s="481">
        <v>0</v>
      </c>
      <c r="V15" s="167">
        <f>T15+U15</f>
        <v>0</v>
      </c>
      <c r="W15" s="40">
        <f>IF(Q15=0,0,((V15/Q15)-1)*100)</f>
        <v>-100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H16" si="16">+C13+C14+C15</f>
        <v>9315</v>
      </c>
      <c r="D16" s="127">
        <f t="shared" si="16"/>
        <v>9281</v>
      </c>
      <c r="E16" s="160">
        <f t="shared" si="16"/>
        <v>18596</v>
      </c>
      <c r="F16" s="125">
        <f t="shared" si="16"/>
        <v>35</v>
      </c>
      <c r="G16" s="127">
        <f t="shared" si="16"/>
        <v>38</v>
      </c>
      <c r="H16" s="160">
        <f t="shared" si="16"/>
        <v>73</v>
      </c>
      <c r="I16" s="128">
        <f>IF(E16=0,0,((H16/E16)-1)*100)</f>
        <v>-99.607442460744238</v>
      </c>
      <c r="J16" s="3"/>
      <c r="L16" s="41" t="s">
        <v>23</v>
      </c>
      <c r="M16" s="43">
        <f t="shared" ref="M16:V16" si="17">+M13+M14+M15</f>
        <v>1327147</v>
      </c>
      <c r="N16" s="469">
        <f t="shared" si="17"/>
        <v>1364097</v>
      </c>
      <c r="O16" s="478">
        <f t="shared" si="17"/>
        <v>2691244</v>
      </c>
      <c r="P16" s="482">
        <f t="shared" si="17"/>
        <v>7317</v>
      </c>
      <c r="Q16" s="168">
        <f t="shared" si="17"/>
        <v>2698561</v>
      </c>
      <c r="R16" s="43">
        <f t="shared" si="17"/>
        <v>0</v>
      </c>
      <c r="S16" s="469">
        <f t="shared" si="17"/>
        <v>0</v>
      </c>
      <c r="T16" s="478">
        <f t="shared" si="17"/>
        <v>0</v>
      </c>
      <c r="U16" s="482">
        <f t="shared" si="17"/>
        <v>0</v>
      </c>
      <c r="V16" s="168">
        <f t="shared" si="17"/>
        <v>0</v>
      </c>
      <c r="W16" s="46">
        <f>IF(Q16=0,0,((V16/Q16)-1)*100)</f>
        <v>-100</v>
      </c>
    </row>
    <row r="17" spans="1:23" ht="13.5" thickTop="1" x14ac:dyDescent="0.2">
      <c r="A17" s="3" t="str">
        <f t="shared" si="11"/>
        <v xml:space="preserve"> </v>
      </c>
      <c r="B17" s="105" t="s">
        <v>24</v>
      </c>
      <c r="C17" s="118">
        <v>71</v>
      </c>
      <c r="D17" s="120">
        <v>72</v>
      </c>
      <c r="E17" s="156">
        <f t="shared" ref="E17" si="18">SUM(C17:D17)</f>
        <v>143</v>
      </c>
      <c r="F17" s="118">
        <v>39</v>
      </c>
      <c r="G17" s="120">
        <v>38</v>
      </c>
      <c r="H17" s="156">
        <f t="shared" si="1"/>
        <v>77</v>
      </c>
      <c r="I17" s="121">
        <f t="shared" si="12"/>
        <v>-46.153846153846153</v>
      </c>
      <c r="J17" s="7"/>
      <c r="L17" s="13" t="s">
        <v>24</v>
      </c>
      <c r="M17" s="37">
        <v>1131</v>
      </c>
      <c r="N17" s="468">
        <v>185</v>
      </c>
      <c r="O17" s="472">
        <f>+M17+N17</f>
        <v>1316</v>
      </c>
      <c r="P17" s="481">
        <v>0</v>
      </c>
      <c r="Q17" s="167">
        <f>O17+P17</f>
        <v>1316</v>
      </c>
      <c r="R17" s="37">
        <v>0</v>
      </c>
      <c r="S17" s="468">
        <v>0</v>
      </c>
      <c r="T17" s="472">
        <f>+R17+S17</f>
        <v>0</v>
      </c>
      <c r="U17" s="481">
        <v>0</v>
      </c>
      <c r="V17" s="167">
        <f>T17+U17</f>
        <v>0</v>
      </c>
      <c r="W17" s="40">
        <f t="shared" si="15"/>
        <v>-100</v>
      </c>
    </row>
    <row r="18" spans="1:23" x14ac:dyDescent="0.2">
      <c r="A18" s="3" t="str">
        <f>IF(ISERROR(F18/G18)," ",IF(F18/G18&gt;0.5,IF(F18/G18&lt;1.5," ","NOT OK"),"NOT OK"))</f>
        <v xml:space="preserve"> </v>
      </c>
      <c r="B18" s="105" t="s">
        <v>25</v>
      </c>
      <c r="C18" s="118">
        <v>42</v>
      </c>
      <c r="D18" s="120">
        <v>45</v>
      </c>
      <c r="E18" s="156">
        <f>SUM(C18:D18)</f>
        <v>87</v>
      </c>
      <c r="F18" s="118">
        <v>36</v>
      </c>
      <c r="G18" s="120">
        <v>37</v>
      </c>
      <c r="H18" s="156">
        <f>SUM(F18:G18)</f>
        <v>73</v>
      </c>
      <c r="I18" s="121">
        <f>IF(E18=0,0,((H18/E18)-1)*100)</f>
        <v>-16.09195402298851</v>
      </c>
      <c r="L18" s="13" t="s">
        <v>25</v>
      </c>
      <c r="M18" s="37">
        <v>2253</v>
      </c>
      <c r="N18" s="468">
        <v>347</v>
      </c>
      <c r="O18" s="472">
        <f>+M18+N18</f>
        <v>2600</v>
      </c>
      <c r="P18" s="481">
        <v>106</v>
      </c>
      <c r="Q18" s="167">
        <f>O18+P18</f>
        <v>2706</v>
      </c>
      <c r="R18" s="37">
        <v>0</v>
      </c>
      <c r="S18" s="468">
        <v>0</v>
      </c>
      <c r="T18" s="472">
        <f>+R18+S18</f>
        <v>0</v>
      </c>
      <c r="U18" s="481">
        <v>0</v>
      </c>
      <c r="V18" s="167">
        <f>T18+U18</f>
        <v>0</v>
      </c>
      <c r="W18" s="40">
        <f>IF(Q18=0,0,((V18/Q18)-1)*100)</f>
        <v>-100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v>22</v>
      </c>
      <c r="D19" s="120">
        <v>29</v>
      </c>
      <c r="E19" s="156">
        <f>SUM(C19:D19)</f>
        <v>51</v>
      </c>
      <c r="F19" s="118">
        <v>27</v>
      </c>
      <c r="G19" s="120">
        <v>33</v>
      </c>
      <c r="H19" s="156">
        <f>SUM(F19:G19)</f>
        <v>60</v>
      </c>
      <c r="I19" s="121">
        <f>IF(E19=0,0,((H19/E19)-1)*100)</f>
        <v>17.647058823529417</v>
      </c>
      <c r="J19" s="8"/>
      <c r="L19" s="13" t="s">
        <v>26</v>
      </c>
      <c r="M19" s="37">
        <v>2118</v>
      </c>
      <c r="N19" s="468">
        <v>522</v>
      </c>
      <c r="O19" s="472">
        <f>+M19+N19</f>
        <v>2640</v>
      </c>
      <c r="P19" s="481">
        <v>0</v>
      </c>
      <c r="Q19" s="167">
        <f>O19+P19</f>
        <v>2640</v>
      </c>
      <c r="R19" s="37">
        <v>0</v>
      </c>
      <c r="S19" s="468">
        <v>0</v>
      </c>
      <c r="T19" s="472">
        <f>+R19+S19</f>
        <v>0</v>
      </c>
      <c r="U19" s="481">
        <v>0</v>
      </c>
      <c r="V19" s="167">
        <f>T19+U19</f>
        <v>0</v>
      </c>
      <c r="W19" s="40">
        <f>IF(Q19=0,0,((V19/Q19)-1)*100)</f>
        <v>-100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135</v>
      </c>
      <c r="D20" s="133">
        <f t="shared" ref="D20:H20" si="19">+D17+D18+D19</f>
        <v>146</v>
      </c>
      <c r="E20" s="158">
        <f t="shared" si="19"/>
        <v>281</v>
      </c>
      <c r="F20" s="125">
        <f t="shared" si="19"/>
        <v>102</v>
      </c>
      <c r="G20" s="133">
        <f t="shared" si="19"/>
        <v>108</v>
      </c>
      <c r="H20" s="158">
        <f t="shared" si="19"/>
        <v>210</v>
      </c>
      <c r="I20" s="128">
        <f>IF(E20=0,0,((H20/E20)-1)*100)</f>
        <v>-25.266903914590742</v>
      </c>
      <c r="J20" s="9"/>
      <c r="K20" s="10"/>
      <c r="L20" s="47" t="s">
        <v>27</v>
      </c>
      <c r="M20" s="49">
        <f>+M17+M18+M19</f>
        <v>5502</v>
      </c>
      <c r="N20" s="470">
        <f t="shared" ref="N20:V20" si="20">+N17+N18+N19</f>
        <v>1054</v>
      </c>
      <c r="O20" s="474">
        <f t="shared" si="20"/>
        <v>6556</v>
      </c>
      <c r="P20" s="483">
        <f t="shared" si="20"/>
        <v>106</v>
      </c>
      <c r="Q20" s="169">
        <f t="shared" si="20"/>
        <v>6662</v>
      </c>
      <c r="R20" s="49">
        <f t="shared" si="20"/>
        <v>0</v>
      </c>
      <c r="S20" s="470">
        <f t="shared" si="20"/>
        <v>0</v>
      </c>
      <c r="T20" s="474">
        <f t="shared" si="20"/>
        <v>0</v>
      </c>
      <c r="U20" s="483">
        <f t="shared" si="20"/>
        <v>0</v>
      </c>
      <c r="V20" s="169">
        <f t="shared" si="20"/>
        <v>0</v>
      </c>
      <c r="W20" s="50">
        <f>IF(Q20=0,0,((V20/Q20)-1)*100)</f>
        <v>-100</v>
      </c>
    </row>
    <row r="21" spans="1:23" ht="13.5" thickTop="1" x14ac:dyDescent="0.2">
      <c r="A21" s="3" t="str">
        <f t="shared" ref="A21:A26" si="21">IF(ISERROR(F21/G21)," ",IF(F21/G21&gt;0.5,IF(F21/G21&lt;1.5," ","NOT OK"),"NOT OK"))</f>
        <v xml:space="preserve"> </v>
      </c>
      <c r="B21" s="105" t="s">
        <v>28</v>
      </c>
      <c r="C21" s="118">
        <v>10</v>
      </c>
      <c r="D21" s="120">
        <v>15</v>
      </c>
      <c r="E21" s="159">
        <f>SUM(C21:D21)</f>
        <v>25</v>
      </c>
      <c r="F21" s="118">
        <v>29</v>
      </c>
      <c r="G21" s="120">
        <v>33</v>
      </c>
      <c r="H21" s="159">
        <f>SUM(F21:G21)</f>
        <v>62</v>
      </c>
      <c r="I21" s="121">
        <f t="shared" ref="I21" si="22">IF(E21=0,0,((H21/E21)-1)*100)</f>
        <v>148</v>
      </c>
      <c r="J21" s="3"/>
      <c r="L21" s="13" t="s">
        <v>29</v>
      </c>
      <c r="M21" s="37">
        <v>976</v>
      </c>
      <c r="N21" s="468">
        <v>322</v>
      </c>
      <c r="O21" s="472">
        <f>+M21+N21</f>
        <v>1298</v>
      </c>
      <c r="P21" s="481">
        <v>259</v>
      </c>
      <c r="Q21" s="167">
        <f>O21+P21</f>
        <v>1557</v>
      </c>
      <c r="R21" s="37">
        <v>0</v>
      </c>
      <c r="S21" s="468">
        <v>0</v>
      </c>
      <c r="T21" s="472">
        <f>+R21+S21</f>
        <v>0</v>
      </c>
      <c r="U21" s="481">
        <v>0</v>
      </c>
      <c r="V21" s="167">
        <f>T21+U21</f>
        <v>0</v>
      </c>
      <c r="W21" s="40">
        <f t="shared" ref="W21" si="23">IF(Q21=0,0,((V21/Q21)-1)*100)</f>
        <v>-100</v>
      </c>
    </row>
    <row r="22" spans="1:23" x14ac:dyDescent="0.2">
      <c r="A22" s="3" t="str">
        <f t="shared" si="21"/>
        <v xml:space="preserve"> </v>
      </c>
      <c r="B22" s="105" t="s">
        <v>30</v>
      </c>
      <c r="C22" s="118">
        <v>9</v>
      </c>
      <c r="D22" s="120">
        <v>14</v>
      </c>
      <c r="E22" s="150">
        <f>SUM(C22:D22)</f>
        <v>23</v>
      </c>
      <c r="F22" s="118">
        <v>25</v>
      </c>
      <c r="G22" s="120">
        <v>23</v>
      </c>
      <c r="H22" s="150">
        <f>SUM(F22:G22)</f>
        <v>48</v>
      </c>
      <c r="I22" s="121">
        <f t="shared" ref="I22" si="24">IF(E22=0,0,((H22/E22)-1)*100)</f>
        <v>108.69565217391303</v>
      </c>
      <c r="J22" s="3"/>
      <c r="L22" s="13" t="s">
        <v>30</v>
      </c>
      <c r="M22" s="37">
        <v>886</v>
      </c>
      <c r="N22" s="468">
        <v>117</v>
      </c>
      <c r="O22" s="472">
        <f t="shared" ref="O22" si="25">+M22+N22</f>
        <v>1003</v>
      </c>
      <c r="P22" s="481">
        <v>816</v>
      </c>
      <c r="Q22" s="167">
        <f>O22+P22</f>
        <v>1819</v>
      </c>
      <c r="R22" s="37">
        <v>0</v>
      </c>
      <c r="S22" s="468">
        <v>0</v>
      </c>
      <c r="T22" s="472">
        <f t="shared" ref="T22" si="26">+R22+S22</f>
        <v>0</v>
      </c>
      <c r="U22" s="481">
        <v>0</v>
      </c>
      <c r="V22" s="167">
        <f>T22+U22</f>
        <v>0</v>
      </c>
      <c r="W22" s="40">
        <f t="shared" ref="W22" si="27">IF(Q22=0,0,((V22/Q22)-1)*100)</f>
        <v>-100</v>
      </c>
    </row>
    <row r="23" spans="1:23" ht="13.5" thickBot="1" x14ac:dyDescent="0.25">
      <c r="B23" s="105" t="s">
        <v>31</v>
      </c>
      <c r="C23" s="118">
        <v>3</v>
      </c>
      <c r="D23" s="134">
        <v>4</v>
      </c>
      <c r="E23" s="154">
        <f>SUM(C23:D23)</f>
        <v>7</v>
      </c>
      <c r="F23" s="118">
        <v>1</v>
      </c>
      <c r="G23" s="134">
        <v>2</v>
      </c>
      <c r="H23" s="154">
        <f>SUM(F23:G23)</f>
        <v>3</v>
      </c>
      <c r="I23" s="135">
        <f t="shared" ref="I23:I26" si="28">IF(E23=0,0,((H23/E23)-1)*100)</f>
        <v>-57.142857142857139</v>
      </c>
      <c r="J23" s="3"/>
      <c r="L23" s="13" t="s">
        <v>31</v>
      </c>
      <c r="M23" s="37">
        <v>151</v>
      </c>
      <c r="N23" s="468">
        <v>36</v>
      </c>
      <c r="O23" s="472">
        <f>+M23+N23</f>
        <v>187</v>
      </c>
      <c r="P23" s="481">
        <v>0</v>
      </c>
      <c r="Q23" s="167">
        <f>O23+P23</f>
        <v>187</v>
      </c>
      <c r="R23" s="37">
        <v>0</v>
      </c>
      <c r="S23" s="468">
        <v>0</v>
      </c>
      <c r="T23" s="472">
        <f>+R23+S23</f>
        <v>0</v>
      </c>
      <c r="U23" s="481">
        <v>0</v>
      </c>
      <c r="V23" s="167">
        <f>T23+U23</f>
        <v>0</v>
      </c>
      <c r="W23" s="40">
        <f t="shared" ref="W23:W26" si="29">IF(Q23=0,0,((V23/Q23)-1)*100)</f>
        <v>-100</v>
      </c>
    </row>
    <row r="24" spans="1:23" ht="15.75" customHeight="1" thickTop="1" thickBot="1" x14ac:dyDescent="0.25">
      <c r="A24" s="3" t="str">
        <f t="shared" si="21"/>
        <v xml:space="preserve"> </v>
      </c>
      <c r="B24" s="131" t="s">
        <v>32</v>
      </c>
      <c r="C24" s="125">
        <f t="shared" ref="C24:H24" si="30">+C21+C22+C23</f>
        <v>22</v>
      </c>
      <c r="D24" s="133">
        <f t="shared" si="30"/>
        <v>33</v>
      </c>
      <c r="E24" s="158">
        <f t="shared" si="30"/>
        <v>55</v>
      </c>
      <c r="F24" s="125">
        <f t="shared" si="30"/>
        <v>55</v>
      </c>
      <c r="G24" s="133">
        <f t="shared" si="30"/>
        <v>58</v>
      </c>
      <c r="H24" s="158">
        <f t="shared" si="30"/>
        <v>113</v>
      </c>
      <c r="I24" s="128">
        <f t="shared" si="28"/>
        <v>105.45454545454547</v>
      </c>
      <c r="J24" s="9"/>
      <c r="K24" s="10"/>
      <c r="L24" s="47" t="s">
        <v>32</v>
      </c>
      <c r="M24" s="49">
        <f t="shared" ref="M24:V24" si="31">+M21+M22+M23</f>
        <v>2013</v>
      </c>
      <c r="N24" s="470">
        <f t="shared" si="31"/>
        <v>475</v>
      </c>
      <c r="O24" s="474">
        <f t="shared" si="31"/>
        <v>2488</v>
      </c>
      <c r="P24" s="483">
        <f t="shared" si="31"/>
        <v>1075</v>
      </c>
      <c r="Q24" s="169">
        <f t="shared" si="31"/>
        <v>3563</v>
      </c>
      <c r="R24" s="49">
        <f t="shared" si="31"/>
        <v>0</v>
      </c>
      <c r="S24" s="470">
        <f t="shared" si="31"/>
        <v>0</v>
      </c>
      <c r="T24" s="474">
        <f t="shared" si="31"/>
        <v>0</v>
      </c>
      <c r="U24" s="483">
        <f t="shared" si="31"/>
        <v>0</v>
      </c>
      <c r="V24" s="169">
        <f t="shared" si="31"/>
        <v>0</v>
      </c>
      <c r="W24" s="50">
        <f t="shared" si="29"/>
        <v>-100</v>
      </c>
    </row>
    <row r="25" spans="1:23" ht="14.25" thickTop="1" thickBot="1" x14ac:dyDescent="0.25">
      <c r="A25" s="3" t="str">
        <f t="shared" si="21"/>
        <v xml:space="preserve"> </v>
      </c>
      <c r="B25" s="124" t="s">
        <v>33</v>
      </c>
      <c r="C25" s="125">
        <f t="shared" ref="C25:H25" si="32">+C16+C20+C24</f>
        <v>9472</v>
      </c>
      <c r="D25" s="127">
        <f t="shared" si="32"/>
        <v>9460</v>
      </c>
      <c r="E25" s="297">
        <f t="shared" si="32"/>
        <v>18932</v>
      </c>
      <c r="F25" s="125">
        <f t="shared" si="32"/>
        <v>192</v>
      </c>
      <c r="G25" s="127">
        <f t="shared" si="32"/>
        <v>204</v>
      </c>
      <c r="H25" s="297">
        <f t="shared" si="32"/>
        <v>396</v>
      </c>
      <c r="I25" s="128">
        <f t="shared" si="28"/>
        <v>-97.908303401647998</v>
      </c>
      <c r="J25" s="3"/>
      <c r="L25" s="41" t="s">
        <v>33</v>
      </c>
      <c r="M25" s="42">
        <f t="shared" ref="M25:V25" si="33">+M16+M20+M24</f>
        <v>1334662</v>
      </c>
      <c r="N25" s="42">
        <f t="shared" si="33"/>
        <v>1365626</v>
      </c>
      <c r="O25" s="493">
        <f t="shared" si="33"/>
        <v>2700288</v>
      </c>
      <c r="P25" s="42">
        <f t="shared" si="33"/>
        <v>8498</v>
      </c>
      <c r="Q25" s="493">
        <f t="shared" si="33"/>
        <v>2708786</v>
      </c>
      <c r="R25" s="42">
        <f t="shared" si="33"/>
        <v>0</v>
      </c>
      <c r="S25" s="42">
        <f t="shared" si="33"/>
        <v>0</v>
      </c>
      <c r="T25" s="493">
        <f t="shared" si="33"/>
        <v>0</v>
      </c>
      <c r="U25" s="42">
        <f t="shared" si="33"/>
        <v>0</v>
      </c>
      <c r="V25" s="493">
        <f t="shared" si="33"/>
        <v>0</v>
      </c>
      <c r="W25" s="46">
        <f t="shared" si="29"/>
        <v>-100</v>
      </c>
    </row>
    <row r="26" spans="1:23" ht="14.25" thickTop="1" thickBot="1" x14ac:dyDescent="0.25">
      <c r="A26" s="3" t="str">
        <f t="shared" si="21"/>
        <v xml:space="preserve"> </v>
      </c>
      <c r="B26" s="124" t="s">
        <v>34</v>
      </c>
      <c r="C26" s="125">
        <f t="shared" ref="C26:H26" si="34">+C12+C16+C20+C24</f>
        <v>22669</v>
      </c>
      <c r="D26" s="127">
        <f t="shared" si="34"/>
        <v>22626</v>
      </c>
      <c r="E26" s="297">
        <f t="shared" si="34"/>
        <v>45295</v>
      </c>
      <c r="F26" s="125">
        <f t="shared" si="34"/>
        <v>214</v>
      </c>
      <c r="G26" s="127">
        <f t="shared" si="34"/>
        <v>225</v>
      </c>
      <c r="H26" s="297">
        <f t="shared" si="34"/>
        <v>439</v>
      </c>
      <c r="I26" s="128">
        <f t="shared" si="28"/>
        <v>-99.030798101335691</v>
      </c>
      <c r="J26" s="3"/>
      <c r="L26" s="467" t="s">
        <v>34</v>
      </c>
      <c r="M26" s="43">
        <f t="shared" ref="M26:V26" si="35">+M12+M16+M20+M24</f>
        <v>3603783</v>
      </c>
      <c r="N26" s="469">
        <f t="shared" si="35"/>
        <v>3658045</v>
      </c>
      <c r="O26" s="473">
        <f t="shared" si="35"/>
        <v>7261828</v>
      </c>
      <c r="P26" s="482">
        <f t="shared" si="35"/>
        <v>17580</v>
      </c>
      <c r="Q26" s="299">
        <f t="shared" si="35"/>
        <v>7279408</v>
      </c>
      <c r="R26" s="43">
        <f t="shared" si="35"/>
        <v>706</v>
      </c>
      <c r="S26" s="469">
        <f t="shared" si="35"/>
        <v>27</v>
      </c>
      <c r="T26" s="473">
        <f t="shared" si="35"/>
        <v>733</v>
      </c>
      <c r="U26" s="482">
        <f t="shared" si="35"/>
        <v>0</v>
      </c>
      <c r="V26" s="299">
        <f t="shared" si="35"/>
        <v>733</v>
      </c>
      <c r="W26" s="46">
        <f t="shared" si="29"/>
        <v>-99.989930499842856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v>6718</v>
      </c>
      <c r="D35" s="120">
        <v>6732</v>
      </c>
      <c r="E35" s="156">
        <f t="shared" ref="E35" si="36">SUM(C35:D35)</f>
        <v>13450</v>
      </c>
      <c r="F35" s="118">
        <v>5435</v>
      </c>
      <c r="G35" s="120">
        <v>5437</v>
      </c>
      <c r="H35" s="156">
        <f t="shared" ref="H35:H39" si="37">SUM(F35:G35)</f>
        <v>10872</v>
      </c>
      <c r="I35" s="121">
        <f t="shared" ref="I35:I37" si="38">IF(E35=0,0,((H35/E35)-1)*100)</f>
        <v>-19.167286245353154</v>
      </c>
      <c r="J35" s="3"/>
      <c r="K35" s="6"/>
      <c r="L35" s="13" t="s">
        <v>16</v>
      </c>
      <c r="M35" s="39">
        <v>1014635</v>
      </c>
      <c r="N35" s="37">
        <v>1023443</v>
      </c>
      <c r="O35" s="167">
        <f>SUM(M35:N35)</f>
        <v>2038078</v>
      </c>
      <c r="P35" s="138">
        <v>217</v>
      </c>
      <c r="Q35" s="167">
        <f>O35+P35</f>
        <v>2038295</v>
      </c>
      <c r="R35" s="39">
        <v>653339</v>
      </c>
      <c r="S35" s="37">
        <v>659749</v>
      </c>
      <c r="T35" s="167">
        <f>SUM(R35:S35)</f>
        <v>1313088</v>
      </c>
      <c r="U35" s="138">
        <v>0</v>
      </c>
      <c r="V35" s="167">
        <f>T35+U35</f>
        <v>1313088</v>
      </c>
      <c r="W35" s="40">
        <f t="shared" ref="W35:W37" si="39">IF(Q35=0,0,((V35/Q35)-1)*100)</f>
        <v>-35.579099198104302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v>6414</v>
      </c>
      <c r="D36" s="120">
        <v>6417</v>
      </c>
      <c r="E36" s="156">
        <f>SUM(C36:D36)</f>
        <v>12831</v>
      </c>
      <c r="F36" s="118">
        <v>5451</v>
      </c>
      <c r="G36" s="120">
        <v>5453</v>
      </c>
      <c r="H36" s="156">
        <f>SUM(F36:G36)</f>
        <v>10904</v>
      </c>
      <c r="I36" s="121">
        <f t="shared" si="38"/>
        <v>-15.01831501831502</v>
      </c>
      <c r="J36" s="3"/>
      <c r="K36" s="6"/>
      <c r="L36" s="13" t="s">
        <v>17</v>
      </c>
      <c r="M36" s="39">
        <v>962947</v>
      </c>
      <c r="N36" s="37">
        <v>964128</v>
      </c>
      <c r="O36" s="167">
        <f>SUM(M36:N36)</f>
        <v>1927075</v>
      </c>
      <c r="P36" s="138">
        <v>340</v>
      </c>
      <c r="Q36" s="167">
        <f>O36+P36</f>
        <v>1927415</v>
      </c>
      <c r="R36" s="39">
        <v>722581</v>
      </c>
      <c r="S36" s="37">
        <v>708607</v>
      </c>
      <c r="T36" s="167">
        <f>SUM(R36:S36)</f>
        <v>1431188</v>
      </c>
      <c r="U36" s="138">
        <v>172</v>
      </c>
      <c r="V36" s="167">
        <f>T36+U36</f>
        <v>1431360</v>
      </c>
      <c r="W36" s="40">
        <f t="shared" si="39"/>
        <v>-25.736802919973123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v>6702</v>
      </c>
      <c r="D37" s="123">
        <v>6705</v>
      </c>
      <c r="E37" s="156">
        <f t="shared" ref="E37:E39" si="40">SUM(C37:D37)</f>
        <v>13407</v>
      </c>
      <c r="F37" s="122">
        <v>5963</v>
      </c>
      <c r="G37" s="123">
        <v>5963</v>
      </c>
      <c r="H37" s="156">
        <f t="shared" si="37"/>
        <v>11926</v>
      </c>
      <c r="I37" s="121">
        <f t="shared" si="38"/>
        <v>-11.046468262847764</v>
      </c>
      <c r="J37" s="3"/>
      <c r="K37" s="6"/>
      <c r="L37" s="22" t="s">
        <v>18</v>
      </c>
      <c r="M37" s="39">
        <v>947398</v>
      </c>
      <c r="N37" s="37">
        <v>1014756</v>
      </c>
      <c r="O37" s="167">
        <f t="shared" ref="O37" si="41">SUM(M37:N37)</f>
        <v>1962154</v>
      </c>
      <c r="P37" s="38">
        <v>51</v>
      </c>
      <c r="Q37" s="170">
        <f t="shared" ref="Q37" si="42">O37+P37</f>
        <v>1962205</v>
      </c>
      <c r="R37" s="39">
        <v>600337</v>
      </c>
      <c r="S37" s="37">
        <v>674400</v>
      </c>
      <c r="T37" s="167">
        <f t="shared" ref="T37" si="43">SUM(R37:S37)</f>
        <v>1274737</v>
      </c>
      <c r="U37" s="38">
        <v>290</v>
      </c>
      <c r="V37" s="170">
        <f t="shared" ref="V37" si="44">T37+U37</f>
        <v>1275027</v>
      </c>
      <c r="W37" s="40">
        <f t="shared" si="39"/>
        <v>-35.020703749098594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 t="shared" ref="C38:D38" si="45">+C35+C36+C37</f>
        <v>19834</v>
      </c>
      <c r="D38" s="127">
        <f t="shared" si="45"/>
        <v>19854</v>
      </c>
      <c r="E38" s="160">
        <f t="shared" si="40"/>
        <v>39688</v>
      </c>
      <c r="F38" s="125">
        <f t="shared" ref="F38:G38" si="46">+F35+F36+F37</f>
        <v>16849</v>
      </c>
      <c r="G38" s="127">
        <f t="shared" si="46"/>
        <v>16853</v>
      </c>
      <c r="H38" s="160">
        <f t="shared" si="37"/>
        <v>33702</v>
      </c>
      <c r="I38" s="128">
        <f>IF(E38=0,0,((H38/E38)-1)*100)</f>
        <v>-15.082644628099173</v>
      </c>
      <c r="J38" s="3"/>
      <c r="L38" s="41" t="s">
        <v>19</v>
      </c>
      <c r="M38" s="45">
        <f t="shared" ref="M38:N38" si="47">+M35+M36+M37</f>
        <v>2924980</v>
      </c>
      <c r="N38" s="43">
        <f t="shared" si="47"/>
        <v>3002327</v>
      </c>
      <c r="O38" s="168">
        <f>+O35+O36+O37</f>
        <v>5927307</v>
      </c>
      <c r="P38" s="43">
        <f t="shared" ref="P38:Q38" si="48">+P35+P36+P37</f>
        <v>608</v>
      </c>
      <c r="Q38" s="168">
        <f t="shared" si="48"/>
        <v>5927915</v>
      </c>
      <c r="R38" s="45">
        <f t="shared" ref="R38:V38" si="49">+R35+R36+R37</f>
        <v>1976257</v>
      </c>
      <c r="S38" s="43">
        <f t="shared" si="49"/>
        <v>2042756</v>
      </c>
      <c r="T38" s="168">
        <f>+T35+T36+T37</f>
        <v>4019013</v>
      </c>
      <c r="U38" s="43">
        <f t="shared" si="49"/>
        <v>462</v>
      </c>
      <c r="V38" s="168">
        <f t="shared" si="49"/>
        <v>4019475</v>
      </c>
      <c r="W38" s="46">
        <f>IF(Q38=0,0,((V38/Q38)-1)*100)</f>
        <v>-32.194118842797167</v>
      </c>
    </row>
    <row r="39" spans="1:23" ht="13.5" thickTop="1" x14ac:dyDescent="0.2">
      <c r="A39" s="3" t="str">
        <f t="shared" si="11"/>
        <v xml:space="preserve"> </v>
      </c>
      <c r="B39" s="105" t="s">
        <v>20</v>
      </c>
      <c r="C39" s="118">
        <v>6680</v>
      </c>
      <c r="D39" s="120">
        <v>6693</v>
      </c>
      <c r="E39" s="156">
        <f t="shared" si="40"/>
        <v>13373</v>
      </c>
      <c r="F39" s="118">
        <v>2417</v>
      </c>
      <c r="G39" s="120">
        <v>2413</v>
      </c>
      <c r="H39" s="156">
        <f t="shared" si="37"/>
        <v>4830</v>
      </c>
      <c r="I39" s="121">
        <f t="shared" ref="I39" si="50">IF(E39=0,0,((H39/E39)-1)*100)</f>
        <v>-63.882449712106478</v>
      </c>
      <c r="L39" s="13" t="s">
        <v>20</v>
      </c>
      <c r="M39" s="39">
        <v>1037679</v>
      </c>
      <c r="N39" s="37">
        <v>982833</v>
      </c>
      <c r="O39" s="167">
        <f t="shared" ref="O39" si="51">+M39+N39</f>
        <v>2020512</v>
      </c>
      <c r="P39" s="38">
        <v>259</v>
      </c>
      <c r="Q39" s="170">
        <f>O39+P39</f>
        <v>2020771</v>
      </c>
      <c r="R39" s="39">
        <v>228463</v>
      </c>
      <c r="S39" s="37">
        <v>160822</v>
      </c>
      <c r="T39" s="167">
        <f t="shared" ref="T39" si="52">+R39+S39</f>
        <v>389285</v>
      </c>
      <c r="U39" s="38">
        <v>0</v>
      </c>
      <c r="V39" s="170">
        <f>T39+U39</f>
        <v>389285</v>
      </c>
      <c r="W39" s="40">
        <f t="shared" ref="W39:W43" si="53">IF(Q39=0,0,((V39/Q39)-1)*100)</f>
        <v>-80.73581816049419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v>6675</v>
      </c>
      <c r="D40" s="120">
        <v>6667</v>
      </c>
      <c r="E40" s="156">
        <f>SUM(C40:D40)</f>
        <v>13342</v>
      </c>
      <c r="F40" s="118">
        <v>1885</v>
      </c>
      <c r="G40" s="120">
        <v>1885</v>
      </c>
      <c r="H40" s="156">
        <f>SUM(F40:G40)</f>
        <v>3770</v>
      </c>
      <c r="I40" s="121">
        <f>IF(E40=0,0,((H40/E40)-1)*100)</f>
        <v>-71.743366811572471</v>
      </c>
      <c r="J40" s="3"/>
      <c r="L40" s="13" t="s">
        <v>21</v>
      </c>
      <c r="M40" s="39">
        <v>896715</v>
      </c>
      <c r="N40" s="37">
        <v>890270</v>
      </c>
      <c r="O40" s="167">
        <f>+M40+N40</f>
        <v>1786985</v>
      </c>
      <c r="P40" s="38">
        <v>219</v>
      </c>
      <c r="Q40" s="170">
        <f>O40+P40</f>
        <v>1787204</v>
      </c>
      <c r="R40" s="39">
        <v>253305</v>
      </c>
      <c r="S40" s="37">
        <v>250429</v>
      </c>
      <c r="T40" s="167">
        <f>+R40+S40</f>
        <v>503734</v>
      </c>
      <c r="U40" s="38">
        <v>0</v>
      </c>
      <c r="V40" s="170">
        <f>T40+U40</f>
        <v>503734</v>
      </c>
      <c r="W40" s="40">
        <f>IF(Q40=0,0,((V40/Q40)-1)*100)</f>
        <v>-71.814409546979533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v>5533</v>
      </c>
      <c r="D41" s="120">
        <v>5518</v>
      </c>
      <c r="E41" s="156">
        <f t="shared" ref="E41" si="54">SUM(C41:D41)</f>
        <v>11051</v>
      </c>
      <c r="F41" s="118">
        <v>3773</v>
      </c>
      <c r="G41" s="120">
        <v>3774</v>
      </c>
      <c r="H41" s="156">
        <f t="shared" ref="H41" si="55">SUM(F41:G41)</f>
        <v>7547</v>
      </c>
      <c r="I41" s="121">
        <f>IF(E41=0,0,((H41/E41)-1)*100)</f>
        <v>-31.707537779386485</v>
      </c>
      <c r="J41" s="3"/>
      <c r="L41" s="13" t="s">
        <v>22</v>
      </c>
      <c r="M41" s="39">
        <v>550644</v>
      </c>
      <c r="N41" s="37">
        <v>558915</v>
      </c>
      <c r="O41" s="167">
        <f>+M41+N41</f>
        <v>1109559</v>
      </c>
      <c r="P41" s="38">
        <v>124</v>
      </c>
      <c r="Q41" s="170">
        <f>O41+P41</f>
        <v>1109683</v>
      </c>
      <c r="R41" s="39">
        <v>463508</v>
      </c>
      <c r="S41" s="37">
        <v>459025</v>
      </c>
      <c r="T41" s="167">
        <f>+R41+S41</f>
        <v>922533</v>
      </c>
      <c r="U41" s="38">
        <v>166</v>
      </c>
      <c r="V41" s="170">
        <f>T41+U41</f>
        <v>922699</v>
      </c>
      <c r="W41" s="40">
        <f>IF(Q41=0,0,((V41/Q41)-1)*100)</f>
        <v>-16.850217584661564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56">+C39+C40+C41</f>
        <v>18888</v>
      </c>
      <c r="D42" s="127">
        <f t="shared" si="56"/>
        <v>18878</v>
      </c>
      <c r="E42" s="160">
        <f t="shared" si="56"/>
        <v>37766</v>
      </c>
      <c r="F42" s="125">
        <f t="shared" si="56"/>
        <v>8075</v>
      </c>
      <c r="G42" s="127">
        <f t="shared" si="56"/>
        <v>8072</v>
      </c>
      <c r="H42" s="160">
        <f t="shared" si="56"/>
        <v>16147</v>
      </c>
      <c r="I42" s="128">
        <f>IF(E42=0,0,((H42/E42)-1)*100)</f>
        <v>-57.244611555367264</v>
      </c>
      <c r="J42" s="3"/>
      <c r="L42" s="41" t="s">
        <v>23</v>
      </c>
      <c r="M42" s="43">
        <f t="shared" ref="M42:V42" si="57">+M39+M40+M41</f>
        <v>2485038</v>
      </c>
      <c r="N42" s="469">
        <f t="shared" si="57"/>
        <v>2432018</v>
      </c>
      <c r="O42" s="478">
        <f t="shared" si="57"/>
        <v>4917056</v>
      </c>
      <c r="P42" s="482">
        <f t="shared" si="57"/>
        <v>602</v>
      </c>
      <c r="Q42" s="168">
        <f t="shared" si="57"/>
        <v>4917658</v>
      </c>
      <c r="R42" s="43">
        <f t="shared" si="57"/>
        <v>945276</v>
      </c>
      <c r="S42" s="469">
        <f t="shared" si="57"/>
        <v>870276</v>
      </c>
      <c r="T42" s="478">
        <f t="shared" si="57"/>
        <v>1815552</v>
      </c>
      <c r="U42" s="482">
        <f t="shared" si="57"/>
        <v>166</v>
      </c>
      <c r="V42" s="168">
        <f t="shared" si="57"/>
        <v>1815718</v>
      </c>
      <c r="W42" s="46">
        <f>IF(Q42=0,0,((V42/Q42)-1)*100)</f>
        <v>-63.077586932641516</v>
      </c>
    </row>
    <row r="43" spans="1:23" ht="13.5" thickTop="1" x14ac:dyDescent="0.2">
      <c r="A43" s="3" t="str">
        <f t="shared" si="11"/>
        <v xml:space="preserve"> </v>
      </c>
      <c r="B43" s="105" t="s">
        <v>24</v>
      </c>
      <c r="C43" s="118">
        <v>244</v>
      </c>
      <c r="D43" s="120">
        <v>243</v>
      </c>
      <c r="E43" s="156">
        <f t="shared" ref="E43" si="58">SUM(C43:D43)</f>
        <v>487</v>
      </c>
      <c r="F43" s="118">
        <v>3836</v>
      </c>
      <c r="G43" s="120">
        <v>3834</v>
      </c>
      <c r="H43" s="156">
        <f t="shared" ref="H43" si="59">SUM(F43:G43)</f>
        <v>7670</v>
      </c>
      <c r="I43" s="121">
        <f t="shared" ref="I43" si="60">IF(E43=0,0,((H43/E43)-1)*100)</f>
        <v>1474.9486652977414</v>
      </c>
      <c r="J43" s="7"/>
      <c r="L43" s="13" t="s">
        <v>24</v>
      </c>
      <c r="M43" s="39">
        <v>18584</v>
      </c>
      <c r="N43" s="37">
        <v>18017</v>
      </c>
      <c r="O43" s="167">
        <f>+M43+N43</f>
        <v>36601</v>
      </c>
      <c r="P43" s="138">
        <v>27</v>
      </c>
      <c r="Q43" s="267">
        <f>O43+P43</f>
        <v>36628</v>
      </c>
      <c r="R43" s="39">
        <v>355729</v>
      </c>
      <c r="S43" s="37">
        <v>354655</v>
      </c>
      <c r="T43" s="167">
        <f>+R43+S43</f>
        <v>710384</v>
      </c>
      <c r="U43" s="138">
        <v>359</v>
      </c>
      <c r="V43" s="267">
        <f>T43+U43</f>
        <v>710743</v>
      </c>
      <c r="W43" s="40">
        <f t="shared" si="53"/>
        <v>1840.4362782570711</v>
      </c>
    </row>
    <row r="44" spans="1:23" x14ac:dyDescent="0.2">
      <c r="A44" s="3" t="str">
        <f>IF(ISERROR(F44/G44)," ",IF(F44/G44&gt;0.5,IF(F44/G44&lt;1.5," ","NOT OK"),"NOT OK"))</f>
        <v xml:space="preserve"> </v>
      </c>
      <c r="B44" s="105" t="s">
        <v>25</v>
      </c>
      <c r="C44" s="118">
        <v>1026</v>
      </c>
      <c r="D44" s="120">
        <v>1026</v>
      </c>
      <c r="E44" s="156">
        <f>SUM(C44:D44)</f>
        <v>2052</v>
      </c>
      <c r="F44" s="118">
        <v>853</v>
      </c>
      <c r="G44" s="120">
        <v>853</v>
      </c>
      <c r="H44" s="156">
        <f>SUM(F44:G44)</f>
        <v>1706</v>
      </c>
      <c r="I44" s="121">
        <f>IF(E44=0,0,((H44/E44)-1)*100)</f>
        <v>-16.861598440545812</v>
      </c>
      <c r="J44" s="3"/>
      <c r="L44" s="13" t="s">
        <v>25</v>
      </c>
      <c r="M44" s="39">
        <v>98301</v>
      </c>
      <c r="N44" s="37">
        <v>90064</v>
      </c>
      <c r="O44" s="167">
        <f>+M44+N44</f>
        <v>188365</v>
      </c>
      <c r="P44" s="138">
        <v>0</v>
      </c>
      <c r="Q44" s="167">
        <f>O44+P44</f>
        <v>188365</v>
      </c>
      <c r="R44" s="39">
        <v>75206</v>
      </c>
      <c r="S44" s="37">
        <v>72822</v>
      </c>
      <c r="T44" s="167">
        <f>+R44+S44</f>
        <v>148028</v>
      </c>
      <c r="U44" s="138">
        <v>212</v>
      </c>
      <c r="V44" s="167">
        <f>T44+U44</f>
        <v>148240</v>
      </c>
      <c r="W44" s="40">
        <f>IF(Q44=0,0,((V44/Q44)-1)*100)</f>
        <v>-21.301728028030688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v>2461</v>
      </c>
      <c r="D45" s="120">
        <v>2462</v>
      </c>
      <c r="E45" s="156">
        <f>SUM(C45:D45)</f>
        <v>4923</v>
      </c>
      <c r="F45" s="118">
        <v>1001</v>
      </c>
      <c r="G45" s="120">
        <v>1001</v>
      </c>
      <c r="H45" s="156">
        <f>SUM(F45:G45)</f>
        <v>2002</v>
      </c>
      <c r="I45" s="121">
        <f>IF(E45=0,0,((H45/E45)-1)*100)</f>
        <v>-59.333739589681088</v>
      </c>
      <c r="J45" s="3"/>
      <c r="L45" s="13" t="s">
        <v>26</v>
      </c>
      <c r="M45" s="37">
        <v>250867</v>
      </c>
      <c r="N45" s="468">
        <v>231053</v>
      </c>
      <c r="O45" s="170">
        <f>+M45+N45</f>
        <v>481920</v>
      </c>
      <c r="P45" s="138">
        <v>0</v>
      </c>
      <c r="Q45" s="167">
        <f>O45+P45</f>
        <v>481920</v>
      </c>
      <c r="R45" s="37">
        <v>118206</v>
      </c>
      <c r="S45" s="468">
        <v>111933</v>
      </c>
      <c r="T45" s="170">
        <f>+R45+S45</f>
        <v>230139</v>
      </c>
      <c r="U45" s="138">
        <v>170</v>
      </c>
      <c r="V45" s="167">
        <f>T45+U45</f>
        <v>230309</v>
      </c>
      <c r="W45" s="40">
        <f>IF(Q45=0,0,((V45/Q45)-1)*100)</f>
        <v>-52.210117861885784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3731</v>
      </c>
      <c r="D46" s="133">
        <f t="shared" ref="D46" si="61">+D43+D44+D45</f>
        <v>3731</v>
      </c>
      <c r="E46" s="158">
        <f t="shared" ref="E46" si="62">+E43+E44+E45</f>
        <v>7462</v>
      </c>
      <c r="F46" s="125">
        <f t="shared" ref="F46" si="63">+F43+F44+F45</f>
        <v>5690</v>
      </c>
      <c r="G46" s="133">
        <f t="shared" ref="G46" si="64">+G43+G44+G45</f>
        <v>5688</v>
      </c>
      <c r="H46" s="158">
        <f t="shared" ref="H46" si="65">+H43+H44+H45</f>
        <v>11378</v>
      </c>
      <c r="I46" s="128">
        <f>IF(E46=0,0,((H46/E46)-1)*100)</f>
        <v>52.479228088984172</v>
      </c>
      <c r="J46" s="9"/>
      <c r="K46" s="10"/>
      <c r="L46" s="47" t="s">
        <v>27</v>
      </c>
      <c r="M46" s="49">
        <f>+M43+M44+M45</f>
        <v>367752</v>
      </c>
      <c r="N46" s="470">
        <f t="shared" ref="N46" si="66">+N43+N44+N45</f>
        <v>339134</v>
      </c>
      <c r="O46" s="474">
        <f t="shared" ref="O46" si="67">+O43+O44+O45</f>
        <v>706886</v>
      </c>
      <c r="P46" s="483">
        <f t="shared" ref="P46" si="68">+P43+P44+P45</f>
        <v>27</v>
      </c>
      <c r="Q46" s="169">
        <f t="shared" ref="Q46" si="69">+Q43+Q44+Q45</f>
        <v>706913</v>
      </c>
      <c r="R46" s="49">
        <f t="shared" ref="R46" si="70">+R43+R44+R45</f>
        <v>549141</v>
      </c>
      <c r="S46" s="470">
        <f t="shared" ref="S46" si="71">+S43+S44+S45</f>
        <v>539410</v>
      </c>
      <c r="T46" s="474">
        <f t="shared" ref="T46" si="72">+T43+T44+T45</f>
        <v>1088551</v>
      </c>
      <c r="U46" s="483">
        <f t="shared" ref="U46" si="73">+U43+U44+U45</f>
        <v>741</v>
      </c>
      <c r="V46" s="169">
        <f t="shared" ref="V46" si="74">+V43+V44+V45</f>
        <v>1089292</v>
      </c>
      <c r="W46" s="50">
        <f>IF(Q46=0,0,((V46/Q46)-1)*100)</f>
        <v>54.091380410319225</v>
      </c>
    </row>
    <row r="47" spans="1:23" ht="13.5" thickTop="1" x14ac:dyDescent="0.2">
      <c r="A47" s="3" t="str">
        <f t="shared" ref="A47" si="75">IF(ISERROR(F47/G47)," ",IF(F47/G47&gt;0.5,IF(F47/G47&lt;1.5," ","NOT OK"),"NOT OK"))</f>
        <v xml:space="preserve"> </v>
      </c>
      <c r="B47" s="105" t="s">
        <v>28</v>
      </c>
      <c r="C47" s="118">
        <v>4440</v>
      </c>
      <c r="D47" s="120">
        <v>4444</v>
      </c>
      <c r="E47" s="159">
        <f>SUM(C47:D47)</f>
        <v>8884</v>
      </c>
      <c r="F47" s="118">
        <v>556</v>
      </c>
      <c r="G47" s="120">
        <v>558</v>
      </c>
      <c r="H47" s="159">
        <f>SUM(F47:G47)</f>
        <v>1114</v>
      </c>
      <c r="I47" s="121">
        <f t="shared" ref="I47" si="76">IF(E47=0,0,((H47/E47)-1)*100)</f>
        <v>-87.460603331832516</v>
      </c>
      <c r="J47" s="3"/>
      <c r="L47" s="13" t="s">
        <v>29</v>
      </c>
      <c r="M47" s="37">
        <v>487482</v>
      </c>
      <c r="N47" s="468">
        <v>483375</v>
      </c>
      <c r="O47" s="170">
        <f>+M47+N47</f>
        <v>970857</v>
      </c>
      <c r="P47" s="138">
        <v>141</v>
      </c>
      <c r="Q47" s="167">
        <f>O47+P47</f>
        <v>970998</v>
      </c>
      <c r="R47" s="37">
        <v>45083</v>
      </c>
      <c r="S47" s="468">
        <v>47428</v>
      </c>
      <c r="T47" s="170">
        <f>+R47+S47</f>
        <v>92511</v>
      </c>
      <c r="U47" s="138">
        <v>67</v>
      </c>
      <c r="V47" s="167">
        <f>T47+U47</f>
        <v>92578</v>
      </c>
      <c r="W47" s="40">
        <f t="shared" ref="W47" si="77">IF(Q47=0,0,((V47/Q47)-1)*100)</f>
        <v>-90.465685820156168</v>
      </c>
    </row>
    <row r="48" spans="1:23" x14ac:dyDescent="0.2">
      <c r="A48" s="3" t="str">
        <f t="shared" ref="A48" si="78">IF(ISERROR(F48/G48)," ",IF(F48/G48&gt;0.5,IF(F48/G48&lt;1.5," ","NOT OK"),"NOT OK"))</f>
        <v xml:space="preserve"> </v>
      </c>
      <c r="B48" s="105" t="s">
        <v>30</v>
      </c>
      <c r="C48" s="118">
        <v>5212</v>
      </c>
      <c r="D48" s="120">
        <v>5206</v>
      </c>
      <c r="E48" s="150">
        <f>SUM(C48:D48)</f>
        <v>10418</v>
      </c>
      <c r="F48" s="118">
        <v>7</v>
      </c>
      <c r="G48" s="120">
        <v>6</v>
      </c>
      <c r="H48" s="150">
        <f>SUM(F48:G48)</f>
        <v>13</v>
      </c>
      <c r="I48" s="121">
        <f t="shared" ref="I48" si="79">IF(E48=0,0,((H48/E48)-1)*100)</f>
        <v>-99.875215972355534</v>
      </c>
      <c r="J48" s="3"/>
      <c r="L48" s="13" t="s">
        <v>30</v>
      </c>
      <c r="M48" s="37">
        <v>604741</v>
      </c>
      <c r="N48" s="468">
        <v>577171</v>
      </c>
      <c r="O48" s="167">
        <f t="shared" ref="O48" si="80">+M48+N48</f>
        <v>1181912</v>
      </c>
      <c r="P48" s="481">
        <v>55</v>
      </c>
      <c r="Q48" s="167">
        <f>O48+P48</f>
        <v>1181967</v>
      </c>
      <c r="R48" s="37">
        <v>0</v>
      </c>
      <c r="S48" s="468">
        <v>0</v>
      </c>
      <c r="T48" s="167">
        <f t="shared" ref="T48" si="81">+R48+S48</f>
        <v>0</v>
      </c>
      <c r="U48" s="481">
        <v>0</v>
      </c>
      <c r="V48" s="167">
        <f>T48+U48</f>
        <v>0</v>
      </c>
      <c r="W48" s="40">
        <f t="shared" ref="W48" si="82">IF(Q48=0,0,((V48/Q48)-1)*100)</f>
        <v>-100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v>5139</v>
      </c>
      <c r="D49" s="134">
        <v>5142</v>
      </c>
      <c r="E49" s="154">
        <f t="shared" ref="E49" si="83">SUM(C49:D49)</f>
        <v>10281</v>
      </c>
      <c r="F49" s="118">
        <v>760</v>
      </c>
      <c r="G49" s="134">
        <v>760</v>
      </c>
      <c r="H49" s="154">
        <f t="shared" ref="H49" si="84">SUM(F49:G49)</f>
        <v>1520</v>
      </c>
      <c r="I49" s="135">
        <f t="shared" ref="I49:I52" si="85">IF(E49=0,0,((H49/E49)-1)*100)</f>
        <v>-85.215445968291021</v>
      </c>
      <c r="J49" s="3"/>
      <c r="L49" s="13" t="s">
        <v>31</v>
      </c>
      <c r="M49" s="37">
        <v>620107</v>
      </c>
      <c r="N49" s="468">
        <v>615228</v>
      </c>
      <c r="O49" s="167">
        <f>+M49+N49</f>
        <v>1235335</v>
      </c>
      <c r="P49" s="481">
        <v>315</v>
      </c>
      <c r="Q49" s="167">
        <f>O49+P49</f>
        <v>1235650</v>
      </c>
      <c r="R49" s="37">
        <v>71470</v>
      </c>
      <c r="S49" s="468">
        <v>69633</v>
      </c>
      <c r="T49" s="167">
        <f>+R49+S49</f>
        <v>141103</v>
      </c>
      <c r="U49" s="481">
        <v>0</v>
      </c>
      <c r="V49" s="167">
        <f>T49+U49</f>
        <v>141103</v>
      </c>
      <c r="W49" s="40">
        <f t="shared" ref="W49:W52" si="86">IF(Q49=0,0,((V49/Q49)-1)*100)</f>
        <v>-88.580666046210496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87">+C47+C48+C49</f>
        <v>14791</v>
      </c>
      <c r="D50" s="133">
        <f t="shared" si="87"/>
        <v>14792</v>
      </c>
      <c r="E50" s="158">
        <f t="shared" si="87"/>
        <v>29583</v>
      </c>
      <c r="F50" s="125">
        <f t="shared" si="87"/>
        <v>1323</v>
      </c>
      <c r="G50" s="133">
        <f t="shared" si="87"/>
        <v>1324</v>
      </c>
      <c r="H50" s="158">
        <f t="shared" si="87"/>
        <v>2647</v>
      </c>
      <c r="I50" s="128">
        <f t="shared" si="85"/>
        <v>-91.052293546969537</v>
      </c>
      <c r="J50" s="9"/>
      <c r="K50" s="10"/>
      <c r="L50" s="47" t="s">
        <v>32</v>
      </c>
      <c r="M50" s="49">
        <f t="shared" ref="M50:V50" si="88">+M47+M48+M49</f>
        <v>1712330</v>
      </c>
      <c r="N50" s="470">
        <f t="shared" si="88"/>
        <v>1675774</v>
      </c>
      <c r="O50" s="474">
        <f t="shared" si="88"/>
        <v>3388104</v>
      </c>
      <c r="P50" s="483">
        <f t="shared" si="88"/>
        <v>511</v>
      </c>
      <c r="Q50" s="169">
        <f t="shared" si="88"/>
        <v>3388615</v>
      </c>
      <c r="R50" s="49">
        <f t="shared" si="88"/>
        <v>116553</v>
      </c>
      <c r="S50" s="470">
        <f t="shared" si="88"/>
        <v>117061</v>
      </c>
      <c r="T50" s="474">
        <f t="shared" si="88"/>
        <v>233614</v>
      </c>
      <c r="U50" s="483">
        <f t="shared" si="88"/>
        <v>67</v>
      </c>
      <c r="V50" s="169">
        <f t="shared" si="88"/>
        <v>233681</v>
      </c>
      <c r="W50" s="50">
        <f t="shared" si="86"/>
        <v>-93.103937744476724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89">+C42+C46+C50</f>
        <v>37410</v>
      </c>
      <c r="D51" s="127">
        <f t="shared" si="89"/>
        <v>37401</v>
      </c>
      <c r="E51" s="297">
        <f t="shared" si="89"/>
        <v>74811</v>
      </c>
      <c r="F51" s="125">
        <f t="shared" si="89"/>
        <v>15088</v>
      </c>
      <c r="G51" s="127">
        <f t="shared" si="89"/>
        <v>15084</v>
      </c>
      <c r="H51" s="297">
        <f t="shared" si="89"/>
        <v>30172</v>
      </c>
      <c r="I51" s="128">
        <f t="shared" si="85"/>
        <v>-59.669032628891472</v>
      </c>
      <c r="J51" s="3"/>
      <c r="L51" s="41" t="s">
        <v>33</v>
      </c>
      <c r="M51" s="42">
        <f t="shared" ref="M51:V51" si="90">+M42+M46+M50</f>
        <v>4565120</v>
      </c>
      <c r="N51" s="42">
        <f t="shared" si="90"/>
        <v>4446926</v>
      </c>
      <c r="O51" s="493">
        <f t="shared" si="90"/>
        <v>9012046</v>
      </c>
      <c r="P51" s="42">
        <f t="shared" si="90"/>
        <v>1140</v>
      </c>
      <c r="Q51" s="493">
        <f t="shared" si="90"/>
        <v>9013186</v>
      </c>
      <c r="R51" s="42">
        <f t="shared" si="90"/>
        <v>1610970</v>
      </c>
      <c r="S51" s="42">
        <f t="shared" si="90"/>
        <v>1526747</v>
      </c>
      <c r="T51" s="493">
        <f t="shared" si="90"/>
        <v>3137717</v>
      </c>
      <c r="U51" s="42">
        <f t="shared" si="90"/>
        <v>974</v>
      </c>
      <c r="V51" s="493">
        <f t="shared" si="90"/>
        <v>3138691</v>
      </c>
      <c r="W51" s="46">
        <f t="shared" si="86"/>
        <v>-65.176675595067053</v>
      </c>
    </row>
    <row r="52" spans="1:23" ht="14.25" thickTop="1" thickBot="1" x14ac:dyDescent="0.25">
      <c r="A52" s="3" t="str">
        <f t="shared" ref="A52" si="91">IF(ISERROR(F52/G52)," ",IF(F52/G52&gt;0.5,IF(F52/G52&lt;1.5," ","NOT OK"),"NOT OK"))</f>
        <v xml:space="preserve"> </v>
      </c>
      <c r="B52" s="124" t="s">
        <v>34</v>
      </c>
      <c r="C52" s="125">
        <f t="shared" ref="C52:G52" si="92">+C38+C42+C46+C50</f>
        <v>57244</v>
      </c>
      <c r="D52" s="127">
        <f t="shared" si="92"/>
        <v>57255</v>
      </c>
      <c r="E52" s="297">
        <f t="shared" si="92"/>
        <v>114499</v>
      </c>
      <c r="F52" s="125">
        <f t="shared" si="92"/>
        <v>31937</v>
      </c>
      <c r="G52" s="127">
        <f t="shared" si="92"/>
        <v>31937</v>
      </c>
      <c r="H52" s="297">
        <f>+H38+H42+H46+H50</f>
        <v>63874</v>
      </c>
      <c r="I52" s="128">
        <f t="shared" si="85"/>
        <v>-44.21435995074193</v>
      </c>
      <c r="J52" s="3"/>
      <c r="L52" s="467" t="s">
        <v>34</v>
      </c>
      <c r="M52" s="43">
        <f t="shared" ref="M52:V52" si="93">+M38+M42+M46+M50</f>
        <v>7490100</v>
      </c>
      <c r="N52" s="469">
        <f t="shared" si="93"/>
        <v>7449253</v>
      </c>
      <c r="O52" s="473">
        <f t="shared" si="93"/>
        <v>14939353</v>
      </c>
      <c r="P52" s="482">
        <f t="shared" si="93"/>
        <v>1748</v>
      </c>
      <c r="Q52" s="299">
        <f t="shared" si="93"/>
        <v>14941101</v>
      </c>
      <c r="R52" s="43">
        <f t="shared" si="93"/>
        <v>3587227</v>
      </c>
      <c r="S52" s="469">
        <f t="shared" si="93"/>
        <v>3569503</v>
      </c>
      <c r="T52" s="473">
        <f t="shared" si="93"/>
        <v>7156730</v>
      </c>
      <c r="U52" s="482">
        <f t="shared" si="93"/>
        <v>1436</v>
      </c>
      <c r="V52" s="299">
        <f t="shared" si="93"/>
        <v>7158166</v>
      </c>
      <c r="W52" s="46">
        <f t="shared" si="86"/>
        <v>-52.090772962447687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94">+C9+C35</f>
        <v>11225</v>
      </c>
      <c r="D61" s="120">
        <f t="shared" si="94"/>
        <v>11218</v>
      </c>
      <c r="E61" s="156">
        <f t="shared" si="94"/>
        <v>22443</v>
      </c>
      <c r="F61" s="118">
        <f t="shared" si="94"/>
        <v>5440</v>
      </c>
      <c r="G61" s="120">
        <f t="shared" si="94"/>
        <v>5442</v>
      </c>
      <c r="H61" s="156">
        <f t="shared" si="94"/>
        <v>10882</v>
      </c>
      <c r="I61" s="121">
        <f t="shared" ref="I61:I63" si="95">IF(E61=0,0,((H61/E61)-1)*100)</f>
        <v>-51.512721115715365</v>
      </c>
      <c r="J61" s="3"/>
      <c r="K61" s="6"/>
      <c r="L61" s="13" t="s">
        <v>16</v>
      </c>
      <c r="M61" s="39">
        <f t="shared" ref="M61:N63" si="96">+M9+M35</f>
        <v>1752933</v>
      </c>
      <c r="N61" s="37">
        <f t="shared" si="96"/>
        <v>1785921</v>
      </c>
      <c r="O61" s="167">
        <f>SUM(M61:N61)</f>
        <v>3538854</v>
      </c>
      <c r="P61" s="38">
        <f>P9+P35</f>
        <v>2453</v>
      </c>
      <c r="Q61" s="170">
        <f>+O61+P61</f>
        <v>3541307</v>
      </c>
      <c r="R61" s="39">
        <f t="shared" ref="R61:S63" si="97">+R9+R35</f>
        <v>653825</v>
      </c>
      <c r="S61" s="37">
        <f t="shared" si="97"/>
        <v>659766</v>
      </c>
      <c r="T61" s="167">
        <f>SUM(R61:S61)</f>
        <v>1313591</v>
      </c>
      <c r="U61" s="38">
        <f>U9+U35</f>
        <v>0</v>
      </c>
      <c r="V61" s="170">
        <f>+T61+U61</f>
        <v>1313591</v>
      </c>
      <c r="W61" s="40">
        <f t="shared" ref="W61:W63" si="98">IF(Q61=0,0,((V61/Q61)-1)*100)</f>
        <v>-62.906604821327264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94"/>
        <v>10630</v>
      </c>
      <c r="D62" s="120">
        <f t="shared" si="94"/>
        <v>10633</v>
      </c>
      <c r="E62" s="156">
        <f t="shared" si="94"/>
        <v>21263</v>
      </c>
      <c r="F62" s="118">
        <f t="shared" si="94"/>
        <v>5461</v>
      </c>
      <c r="G62" s="120">
        <f t="shared" si="94"/>
        <v>5462</v>
      </c>
      <c r="H62" s="156">
        <f t="shared" si="94"/>
        <v>10923</v>
      </c>
      <c r="I62" s="121">
        <f t="shared" si="95"/>
        <v>-48.629073978272118</v>
      </c>
      <c r="J62" s="3"/>
      <c r="K62" s="6"/>
      <c r="L62" s="13" t="s">
        <v>17</v>
      </c>
      <c r="M62" s="39">
        <f t="shared" si="96"/>
        <v>1690319</v>
      </c>
      <c r="N62" s="37">
        <f t="shared" si="96"/>
        <v>1692777</v>
      </c>
      <c r="O62" s="167">
        <f t="shared" ref="O62:O63" si="99">SUM(M62:N62)</f>
        <v>3383096</v>
      </c>
      <c r="P62" s="38">
        <f>P10+P36</f>
        <v>3098</v>
      </c>
      <c r="Q62" s="170">
        <f>+O62+P62</f>
        <v>3386194</v>
      </c>
      <c r="R62" s="39">
        <f t="shared" si="97"/>
        <v>722627</v>
      </c>
      <c r="S62" s="37">
        <f t="shared" si="97"/>
        <v>708607</v>
      </c>
      <c r="T62" s="167">
        <f t="shared" ref="T62:T63" si="100">SUM(R62:S62)</f>
        <v>1431234</v>
      </c>
      <c r="U62" s="38">
        <f>U10+U36</f>
        <v>172</v>
      </c>
      <c r="V62" s="170">
        <f>+T62+U62</f>
        <v>1431406</v>
      </c>
      <c r="W62" s="40">
        <f t="shared" si="98"/>
        <v>-57.728175054353059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94"/>
        <v>11176</v>
      </c>
      <c r="D63" s="123">
        <f t="shared" si="94"/>
        <v>11169</v>
      </c>
      <c r="E63" s="156">
        <f t="shared" si="94"/>
        <v>22345</v>
      </c>
      <c r="F63" s="122">
        <f t="shared" si="94"/>
        <v>5970</v>
      </c>
      <c r="G63" s="123">
        <f t="shared" si="94"/>
        <v>5970</v>
      </c>
      <c r="H63" s="156">
        <f t="shared" si="94"/>
        <v>11940</v>
      </c>
      <c r="I63" s="121">
        <f t="shared" si="95"/>
        <v>-46.565227120161111</v>
      </c>
      <c r="J63" s="3"/>
      <c r="K63" s="6"/>
      <c r="L63" s="22" t="s">
        <v>18</v>
      </c>
      <c r="M63" s="39">
        <f t="shared" si="96"/>
        <v>1750849</v>
      </c>
      <c r="N63" s="37">
        <f t="shared" si="96"/>
        <v>1816048</v>
      </c>
      <c r="O63" s="167">
        <f t="shared" si="99"/>
        <v>3566897</v>
      </c>
      <c r="P63" s="38">
        <f>P11+P37</f>
        <v>4139</v>
      </c>
      <c r="Q63" s="170">
        <f>+O63+P63</f>
        <v>3571036</v>
      </c>
      <c r="R63" s="39">
        <f t="shared" si="97"/>
        <v>600511</v>
      </c>
      <c r="S63" s="37">
        <f t="shared" si="97"/>
        <v>674410</v>
      </c>
      <c r="T63" s="167">
        <f t="shared" si="100"/>
        <v>1274921</v>
      </c>
      <c r="U63" s="38">
        <f>U11+U37</f>
        <v>290</v>
      </c>
      <c r="V63" s="170">
        <f>+T63+U63</f>
        <v>1275211</v>
      </c>
      <c r="W63" s="40">
        <f t="shared" si="98"/>
        <v>-64.290166775131922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94"/>
        <v>33031</v>
      </c>
      <c r="D64" s="127">
        <f t="shared" si="94"/>
        <v>33020</v>
      </c>
      <c r="E64" s="160">
        <f t="shared" si="94"/>
        <v>66051</v>
      </c>
      <c r="F64" s="125">
        <f t="shared" si="94"/>
        <v>16871</v>
      </c>
      <c r="G64" s="127">
        <f t="shared" si="94"/>
        <v>16874</v>
      </c>
      <c r="H64" s="160">
        <f t="shared" si="94"/>
        <v>33745</v>
      </c>
      <c r="I64" s="128">
        <f>IF(E64=0,0,((H64/E64)-1)*100)</f>
        <v>-48.910690224220673</v>
      </c>
      <c r="J64" s="3"/>
      <c r="L64" s="41" t="s">
        <v>19</v>
      </c>
      <c r="M64" s="45">
        <f t="shared" ref="M64:Q64" si="101">+M61+M62+M63</f>
        <v>5194101</v>
      </c>
      <c r="N64" s="43">
        <f t="shared" si="101"/>
        <v>5294746</v>
      </c>
      <c r="O64" s="168">
        <f t="shared" si="101"/>
        <v>10488847</v>
      </c>
      <c r="P64" s="43">
        <f t="shared" si="101"/>
        <v>9690</v>
      </c>
      <c r="Q64" s="168">
        <f t="shared" si="101"/>
        <v>10498537</v>
      </c>
      <c r="R64" s="45">
        <f t="shared" ref="R64:V64" si="102">+R61+R62+R63</f>
        <v>1976963</v>
      </c>
      <c r="S64" s="43">
        <f t="shared" si="102"/>
        <v>2042783</v>
      </c>
      <c r="T64" s="168">
        <f t="shared" si="102"/>
        <v>4019746</v>
      </c>
      <c r="U64" s="43">
        <f t="shared" si="102"/>
        <v>462</v>
      </c>
      <c r="V64" s="168">
        <f t="shared" si="102"/>
        <v>4020208</v>
      </c>
      <c r="W64" s="46">
        <f>IF(Q64=0,0,((V64/Q64)-1)*100)</f>
        <v>-61.7069692662892</v>
      </c>
    </row>
    <row r="65" spans="1:23" ht="13.5" thickTop="1" x14ac:dyDescent="0.2">
      <c r="A65" s="3" t="str">
        <f t="shared" si="11"/>
        <v xml:space="preserve"> </v>
      </c>
      <c r="B65" s="105" t="s">
        <v>20</v>
      </c>
      <c r="C65" s="118">
        <f t="shared" si="94"/>
        <v>11219</v>
      </c>
      <c r="D65" s="120">
        <f t="shared" si="94"/>
        <v>11231</v>
      </c>
      <c r="E65" s="156">
        <f t="shared" si="94"/>
        <v>22450</v>
      </c>
      <c r="F65" s="118">
        <f t="shared" si="94"/>
        <v>2427</v>
      </c>
      <c r="G65" s="120">
        <f t="shared" si="94"/>
        <v>2423</v>
      </c>
      <c r="H65" s="156">
        <f t="shared" si="94"/>
        <v>4850</v>
      </c>
      <c r="I65" s="121">
        <f t="shared" ref="I65" si="103">IF(E65=0,0,((H65/E65)-1)*100)</f>
        <v>-78.396436525612472</v>
      </c>
      <c r="J65" s="3"/>
      <c r="L65" s="13" t="s">
        <v>20</v>
      </c>
      <c r="M65" s="39">
        <f t="shared" ref="M65:N67" si="104">+M13+M39</f>
        <v>1813718</v>
      </c>
      <c r="N65" s="37">
        <f t="shared" si="104"/>
        <v>1784775</v>
      </c>
      <c r="O65" s="167">
        <f t="shared" ref="O65" si="105">SUM(M65:N65)</f>
        <v>3598493</v>
      </c>
      <c r="P65" s="38">
        <f>P13+P39</f>
        <v>4050</v>
      </c>
      <c r="Q65" s="170">
        <f>+O65+P65</f>
        <v>3602543</v>
      </c>
      <c r="R65" s="39">
        <f t="shared" ref="R65:S67" si="106">+R13+R39</f>
        <v>228463</v>
      </c>
      <c r="S65" s="37">
        <f t="shared" si="106"/>
        <v>160822</v>
      </c>
      <c r="T65" s="167">
        <f t="shared" ref="T65" si="107">SUM(R65:S65)</f>
        <v>389285</v>
      </c>
      <c r="U65" s="38">
        <f>U13+U39</f>
        <v>0</v>
      </c>
      <c r="V65" s="170">
        <f>+T65+U65</f>
        <v>389285</v>
      </c>
      <c r="W65" s="40">
        <f t="shared" ref="W65:W69" si="108">IF(Q65=0,0,((V65/Q65)-1)*100)</f>
        <v>-89.194160902451401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94"/>
        <v>9983</v>
      </c>
      <c r="D66" s="120">
        <f t="shared" si="94"/>
        <v>9951</v>
      </c>
      <c r="E66" s="156">
        <f t="shared" si="94"/>
        <v>19934</v>
      </c>
      <c r="F66" s="118">
        <f t="shared" si="94"/>
        <v>1897</v>
      </c>
      <c r="G66" s="120">
        <f t="shared" si="94"/>
        <v>1899</v>
      </c>
      <c r="H66" s="156">
        <f t="shared" si="94"/>
        <v>3796</v>
      </c>
      <c r="I66" s="121">
        <f>IF(E66=0,0,((H66/E66)-1)*100)</f>
        <v>-80.957158623457403</v>
      </c>
      <c r="J66" s="3"/>
      <c r="L66" s="13" t="s">
        <v>21</v>
      </c>
      <c r="M66" s="39">
        <f t="shared" si="104"/>
        <v>1324490</v>
      </c>
      <c r="N66" s="37">
        <f t="shared" si="104"/>
        <v>1324516</v>
      </c>
      <c r="O66" s="167">
        <f>SUM(M66:N66)</f>
        <v>2649006</v>
      </c>
      <c r="P66" s="38">
        <f>P14+P40</f>
        <v>2904</v>
      </c>
      <c r="Q66" s="170">
        <f>+O66+P66</f>
        <v>2651910</v>
      </c>
      <c r="R66" s="39">
        <f t="shared" si="106"/>
        <v>253305</v>
      </c>
      <c r="S66" s="37">
        <f t="shared" si="106"/>
        <v>250429</v>
      </c>
      <c r="T66" s="167">
        <f>SUM(R66:S66)</f>
        <v>503734</v>
      </c>
      <c r="U66" s="38">
        <f>U14+U40</f>
        <v>0</v>
      </c>
      <c r="V66" s="170">
        <f>+T66+U66</f>
        <v>503734</v>
      </c>
      <c r="W66" s="40">
        <f>IF(Q66=0,0,((V66/Q66)-1)*100)</f>
        <v>-81.004860647608695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94"/>
        <v>7001</v>
      </c>
      <c r="D67" s="120">
        <f t="shared" si="94"/>
        <v>6977</v>
      </c>
      <c r="E67" s="156">
        <f t="shared" si="94"/>
        <v>13978</v>
      </c>
      <c r="F67" s="118">
        <f t="shared" si="94"/>
        <v>3786</v>
      </c>
      <c r="G67" s="120">
        <f t="shared" si="94"/>
        <v>3788</v>
      </c>
      <c r="H67" s="156">
        <f t="shared" si="94"/>
        <v>7574</v>
      </c>
      <c r="I67" s="121">
        <f>IF(E67=0,0,((H67/E67)-1)*100)</f>
        <v>-45.814851910144519</v>
      </c>
      <c r="J67" s="3"/>
      <c r="L67" s="13" t="s">
        <v>22</v>
      </c>
      <c r="M67" s="39">
        <f t="shared" si="104"/>
        <v>673977</v>
      </c>
      <c r="N67" s="37">
        <f t="shared" si="104"/>
        <v>686824</v>
      </c>
      <c r="O67" s="167">
        <f>SUM(M67:N67)</f>
        <v>1360801</v>
      </c>
      <c r="P67" s="38">
        <f>P15+P41</f>
        <v>965</v>
      </c>
      <c r="Q67" s="170">
        <f>+O67+P67</f>
        <v>1361766</v>
      </c>
      <c r="R67" s="39">
        <f t="shared" si="106"/>
        <v>463508</v>
      </c>
      <c r="S67" s="37">
        <f t="shared" si="106"/>
        <v>459025</v>
      </c>
      <c r="T67" s="167">
        <f>SUM(R67:S67)</f>
        <v>922533</v>
      </c>
      <c r="U67" s="38">
        <f>U15+U41</f>
        <v>166</v>
      </c>
      <c r="V67" s="170">
        <f>+T67+U67</f>
        <v>922699</v>
      </c>
      <c r="W67" s="40">
        <f>IF(Q67=0,0,((V67/Q67)-1)*100)</f>
        <v>-32.242470439120964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09">+C65+C66+C67</f>
        <v>28203</v>
      </c>
      <c r="D68" s="127">
        <f t="shared" si="109"/>
        <v>28159</v>
      </c>
      <c r="E68" s="160">
        <f t="shared" si="109"/>
        <v>56362</v>
      </c>
      <c r="F68" s="125">
        <f t="shared" si="109"/>
        <v>8110</v>
      </c>
      <c r="G68" s="127">
        <f t="shared" si="109"/>
        <v>8110</v>
      </c>
      <c r="H68" s="160">
        <f t="shared" si="109"/>
        <v>16220</v>
      </c>
      <c r="I68" s="128">
        <f>IF(E68=0,0,((H68/E68)-1)*100)</f>
        <v>-71.221745147439762</v>
      </c>
      <c r="J68" s="3"/>
      <c r="L68" s="41" t="s">
        <v>23</v>
      </c>
      <c r="M68" s="43">
        <f t="shared" ref="M68:V68" si="110">+M65+M66+M67</f>
        <v>3812185</v>
      </c>
      <c r="N68" s="469">
        <f t="shared" si="110"/>
        <v>3796115</v>
      </c>
      <c r="O68" s="478">
        <f t="shared" si="110"/>
        <v>7608300</v>
      </c>
      <c r="P68" s="482">
        <f t="shared" si="110"/>
        <v>7919</v>
      </c>
      <c r="Q68" s="168">
        <f t="shared" si="110"/>
        <v>7616219</v>
      </c>
      <c r="R68" s="43">
        <f t="shared" si="110"/>
        <v>945276</v>
      </c>
      <c r="S68" s="469">
        <f t="shared" si="110"/>
        <v>870276</v>
      </c>
      <c r="T68" s="478">
        <f t="shared" si="110"/>
        <v>1815552</v>
      </c>
      <c r="U68" s="482">
        <f t="shared" si="110"/>
        <v>166</v>
      </c>
      <c r="V68" s="168">
        <f t="shared" si="110"/>
        <v>1815718</v>
      </c>
      <c r="W68" s="46">
        <f>IF(Q68=0,0,((V68/Q68)-1)*100)</f>
        <v>-76.159850445476948</v>
      </c>
    </row>
    <row r="69" spans="1:23" ht="13.5" thickTop="1" x14ac:dyDescent="0.2">
      <c r="A69" s="3" t="str">
        <f t="shared" si="11"/>
        <v xml:space="preserve"> </v>
      </c>
      <c r="B69" s="105" t="s">
        <v>24</v>
      </c>
      <c r="C69" s="118">
        <f t="shared" ref="C69:H71" si="111">+C17+C43</f>
        <v>315</v>
      </c>
      <c r="D69" s="120">
        <f t="shared" si="111"/>
        <v>315</v>
      </c>
      <c r="E69" s="156">
        <f t="shared" si="111"/>
        <v>630</v>
      </c>
      <c r="F69" s="118">
        <f t="shared" si="111"/>
        <v>3875</v>
      </c>
      <c r="G69" s="120">
        <f t="shared" si="111"/>
        <v>3872</v>
      </c>
      <c r="H69" s="156">
        <f t="shared" si="111"/>
        <v>7747</v>
      </c>
      <c r="I69" s="121">
        <f t="shared" ref="I69" si="112">IF(E69=0,0,((H69/E69)-1)*100)</f>
        <v>1129.6825396825398</v>
      </c>
      <c r="J69" s="7"/>
      <c r="L69" s="13" t="s">
        <v>24</v>
      </c>
      <c r="M69" s="39">
        <f t="shared" ref="M69:N71" si="113">+M17+M43</f>
        <v>19715</v>
      </c>
      <c r="N69" s="37">
        <f t="shared" si="113"/>
        <v>18202</v>
      </c>
      <c r="O69" s="167">
        <f t="shared" ref="O69" si="114">SUM(M69:N69)</f>
        <v>37917</v>
      </c>
      <c r="P69" s="38">
        <f>P17+P43</f>
        <v>27</v>
      </c>
      <c r="Q69" s="170">
        <f>+O69+P69</f>
        <v>37944</v>
      </c>
      <c r="R69" s="39">
        <f t="shared" ref="R69:S71" si="115">+R17+R43</f>
        <v>355729</v>
      </c>
      <c r="S69" s="37">
        <f t="shared" si="115"/>
        <v>354655</v>
      </c>
      <c r="T69" s="167">
        <f t="shared" ref="T69" si="116">SUM(R69:S69)</f>
        <v>710384</v>
      </c>
      <c r="U69" s="38">
        <f>U17+U43</f>
        <v>359</v>
      </c>
      <c r="V69" s="170">
        <f>+T69+U69</f>
        <v>710743</v>
      </c>
      <c r="W69" s="40">
        <f t="shared" si="108"/>
        <v>1773.1367278094033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5" t="s">
        <v>25</v>
      </c>
      <c r="C70" s="118">
        <f t="shared" si="111"/>
        <v>1068</v>
      </c>
      <c r="D70" s="120">
        <f t="shared" si="111"/>
        <v>1071</v>
      </c>
      <c r="E70" s="156">
        <f t="shared" si="111"/>
        <v>2139</v>
      </c>
      <c r="F70" s="118">
        <f t="shared" si="111"/>
        <v>889</v>
      </c>
      <c r="G70" s="120">
        <f t="shared" si="111"/>
        <v>890</v>
      </c>
      <c r="H70" s="156">
        <f t="shared" si="111"/>
        <v>1779</v>
      </c>
      <c r="I70" s="121">
        <f>IF(E70=0,0,((H70/E70)-1)*100)</f>
        <v>-16.830294530154276</v>
      </c>
      <c r="J70" s="3"/>
      <c r="L70" s="13" t="s">
        <v>25</v>
      </c>
      <c r="M70" s="39">
        <f t="shared" si="113"/>
        <v>100554</v>
      </c>
      <c r="N70" s="37">
        <f t="shared" si="113"/>
        <v>90411</v>
      </c>
      <c r="O70" s="167">
        <f>SUM(M70:N70)</f>
        <v>190965</v>
      </c>
      <c r="P70" s="138">
        <f>P18+P44</f>
        <v>106</v>
      </c>
      <c r="Q70" s="167">
        <f>+O70+P70</f>
        <v>191071</v>
      </c>
      <c r="R70" s="39">
        <f t="shared" si="115"/>
        <v>75206</v>
      </c>
      <c r="S70" s="37">
        <f t="shared" si="115"/>
        <v>72822</v>
      </c>
      <c r="T70" s="167">
        <f>SUM(R70:S70)</f>
        <v>148028</v>
      </c>
      <c r="U70" s="138">
        <f>U18+U44</f>
        <v>212</v>
      </c>
      <c r="V70" s="167">
        <f>+T70+U70</f>
        <v>148240</v>
      </c>
      <c r="W70" s="40">
        <f>IF(Q70=0,0,((V70/Q70)-1)*100)</f>
        <v>-22.416274578559804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11"/>
        <v>2483</v>
      </c>
      <c r="D71" s="120">
        <f t="shared" si="111"/>
        <v>2491</v>
      </c>
      <c r="E71" s="156">
        <f t="shared" si="111"/>
        <v>4974</v>
      </c>
      <c r="F71" s="118">
        <f t="shared" si="111"/>
        <v>1028</v>
      </c>
      <c r="G71" s="120">
        <f t="shared" si="111"/>
        <v>1034</v>
      </c>
      <c r="H71" s="156">
        <f t="shared" si="111"/>
        <v>2062</v>
      </c>
      <c r="I71" s="121">
        <f>IF(E71=0,0,((H71/E71)-1)*100)</f>
        <v>-58.544431041415358</v>
      </c>
      <c r="J71" s="3"/>
      <c r="L71" s="13" t="s">
        <v>26</v>
      </c>
      <c r="M71" s="39">
        <f t="shared" si="113"/>
        <v>252985</v>
      </c>
      <c r="N71" s="37">
        <f t="shared" si="113"/>
        <v>231575</v>
      </c>
      <c r="O71" s="167">
        <f>SUM(M71:N71)</f>
        <v>484560</v>
      </c>
      <c r="P71" s="138">
        <f>P19+P45</f>
        <v>0</v>
      </c>
      <c r="Q71" s="167">
        <f>+O71+P71</f>
        <v>484560</v>
      </c>
      <c r="R71" s="39">
        <f t="shared" si="115"/>
        <v>118206</v>
      </c>
      <c r="S71" s="37">
        <f t="shared" si="115"/>
        <v>111933</v>
      </c>
      <c r="T71" s="167">
        <f>SUM(R71:S71)</f>
        <v>230139</v>
      </c>
      <c r="U71" s="138">
        <f>U19+U45</f>
        <v>170</v>
      </c>
      <c r="V71" s="167">
        <f>+T71+U71</f>
        <v>230309</v>
      </c>
      <c r="W71" s="40">
        <f>IF(Q71=0,0,((V71/Q71)-1)*100)</f>
        <v>-52.470488690771013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3866</v>
      </c>
      <c r="D72" s="133">
        <f t="shared" ref="D72" si="117">+D69+D70+D71</f>
        <v>3877</v>
      </c>
      <c r="E72" s="158">
        <f t="shared" ref="E72" si="118">+E69+E70+E71</f>
        <v>7743</v>
      </c>
      <c r="F72" s="125">
        <f t="shared" ref="F72" si="119">+F69+F70+F71</f>
        <v>5792</v>
      </c>
      <c r="G72" s="133">
        <f t="shared" ref="G72" si="120">+G69+G70+G71</f>
        <v>5796</v>
      </c>
      <c r="H72" s="158">
        <f t="shared" ref="H72" si="121">+H69+H70+H71</f>
        <v>11588</v>
      </c>
      <c r="I72" s="128">
        <f>IF(E72=0,0,((H72/E72)-1)*100)</f>
        <v>49.65775539196693</v>
      </c>
      <c r="J72" s="9"/>
      <c r="K72" s="10"/>
      <c r="L72" s="47" t="s">
        <v>27</v>
      </c>
      <c r="M72" s="49">
        <f>+M69+M70+M71</f>
        <v>373254</v>
      </c>
      <c r="N72" s="470">
        <f t="shared" ref="N72" si="122">+N69+N70+N71</f>
        <v>340188</v>
      </c>
      <c r="O72" s="474">
        <f t="shared" ref="O72" si="123">+O69+O70+O71</f>
        <v>713442</v>
      </c>
      <c r="P72" s="483">
        <f t="shared" ref="P72" si="124">+P69+P70+P71</f>
        <v>133</v>
      </c>
      <c r="Q72" s="169">
        <f t="shared" ref="Q72" si="125">+Q69+Q70+Q71</f>
        <v>713575</v>
      </c>
      <c r="R72" s="49">
        <f t="shared" ref="R72" si="126">+R69+R70+R71</f>
        <v>549141</v>
      </c>
      <c r="S72" s="470">
        <f t="shared" ref="S72" si="127">+S69+S70+S71</f>
        <v>539410</v>
      </c>
      <c r="T72" s="474">
        <f t="shared" ref="T72" si="128">+T69+T70+T71</f>
        <v>1088551</v>
      </c>
      <c r="U72" s="483">
        <f t="shared" ref="U72" si="129">+U69+U70+U71</f>
        <v>741</v>
      </c>
      <c r="V72" s="169">
        <f t="shared" ref="V72" si="130">+V69+V70+V71</f>
        <v>1089292</v>
      </c>
      <c r="W72" s="50">
        <f>IF(Q72=0,0,((V72/Q72)-1)*100)</f>
        <v>52.652769505658135</v>
      </c>
    </row>
    <row r="73" spans="1:23" ht="13.5" thickTop="1" x14ac:dyDescent="0.2">
      <c r="A73" s="3" t="str">
        <f t="shared" ref="A73" si="131">IF(ISERROR(F73/G73)," ",IF(F73/G73&gt;0.5,IF(F73/G73&lt;1.5," ","NOT OK"),"NOT OK"))</f>
        <v xml:space="preserve"> </v>
      </c>
      <c r="B73" s="105" t="s">
        <v>28</v>
      </c>
      <c r="C73" s="118">
        <f t="shared" ref="C73:H75" si="132">+C21+C47</f>
        <v>4450</v>
      </c>
      <c r="D73" s="120">
        <f t="shared" si="132"/>
        <v>4459</v>
      </c>
      <c r="E73" s="159">
        <f t="shared" si="132"/>
        <v>8909</v>
      </c>
      <c r="F73" s="118">
        <f t="shared" si="132"/>
        <v>585</v>
      </c>
      <c r="G73" s="120">
        <f t="shared" si="132"/>
        <v>591</v>
      </c>
      <c r="H73" s="159">
        <f t="shared" si="132"/>
        <v>1176</v>
      </c>
      <c r="I73" s="121">
        <f t="shared" ref="I73" si="133">IF(E73=0,0,((H73/E73)-1)*100)</f>
        <v>-86.79986530474801</v>
      </c>
      <c r="J73" s="3"/>
      <c r="L73" s="13" t="s">
        <v>29</v>
      </c>
      <c r="M73" s="39">
        <f t="shared" ref="M73:N75" si="134">+M21+M47</f>
        <v>488458</v>
      </c>
      <c r="N73" s="37">
        <f t="shared" si="134"/>
        <v>483697</v>
      </c>
      <c r="O73" s="167">
        <f>SUM(M73:N73)</f>
        <v>972155</v>
      </c>
      <c r="P73" s="138">
        <f>P21+P47</f>
        <v>400</v>
      </c>
      <c r="Q73" s="167">
        <f>+O73+P73</f>
        <v>972555</v>
      </c>
      <c r="R73" s="39">
        <f t="shared" ref="R73:S75" si="135">+R21+R47</f>
        <v>45083</v>
      </c>
      <c r="S73" s="37">
        <f t="shared" si="135"/>
        <v>47428</v>
      </c>
      <c r="T73" s="167">
        <f>SUM(R73:S73)</f>
        <v>92511</v>
      </c>
      <c r="U73" s="138">
        <f>U21+U47</f>
        <v>67</v>
      </c>
      <c r="V73" s="167">
        <f>+T73+U73</f>
        <v>92578</v>
      </c>
      <c r="W73" s="40">
        <f t="shared" ref="W73" si="136">IF(Q73=0,0,((V73/Q73)-1)*100)</f>
        <v>-90.480949663515176</v>
      </c>
    </row>
    <row r="74" spans="1:23" x14ac:dyDescent="0.2">
      <c r="A74" s="3" t="str">
        <f t="shared" ref="A74" si="137">IF(ISERROR(F74/G74)," ",IF(F74/G74&gt;0.5,IF(F74/G74&lt;1.5," ","NOT OK"),"NOT OK"))</f>
        <v xml:space="preserve"> </v>
      </c>
      <c r="B74" s="105" t="s">
        <v>30</v>
      </c>
      <c r="C74" s="118">
        <f t="shared" si="132"/>
        <v>5221</v>
      </c>
      <c r="D74" s="120">
        <f t="shared" si="132"/>
        <v>5220</v>
      </c>
      <c r="E74" s="150">
        <f t="shared" si="132"/>
        <v>10441</v>
      </c>
      <c r="F74" s="118">
        <f t="shared" si="132"/>
        <v>32</v>
      </c>
      <c r="G74" s="120">
        <f t="shared" si="132"/>
        <v>29</v>
      </c>
      <c r="H74" s="150">
        <f t="shared" si="132"/>
        <v>61</v>
      </c>
      <c r="I74" s="121">
        <f t="shared" ref="I74" si="138">IF(E74=0,0,((H74/E74)-1)*100)</f>
        <v>-99.41576477348913</v>
      </c>
      <c r="J74" s="3"/>
      <c r="L74" s="13" t="s">
        <v>30</v>
      </c>
      <c r="M74" s="39">
        <f t="shared" si="134"/>
        <v>605627</v>
      </c>
      <c r="N74" s="37">
        <f t="shared" si="134"/>
        <v>577288</v>
      </c>
      <c r="O74" s="167">
        <f>SUM(M74:N74)</f>
        <v>1182915</v>
      </c>
      <c r="P74" s="138">
        <f>P22+P48</f>
        <v>871</v>
      </c>
      <c r="Q74" s="167">
        <f>+O74+P74</f>
        <v>1183786</v>
      </c>
      <c r="R74" s="39">
        <f t="shared" si="135"/>
        <v>0</v>
      </c>
      <c r="S74" s="37">
        <f t="shared" si="135"/>
        <v>0</v>
      </c>
      <c r="T74" s="167">
        <f>SUM(R74:S74)</f>
        <v>0</v>
      </c>
      <c r="U74" s="138">
        <f>U22+U48</f>
        <v>0</v>
      </c>
      <c r="V74" s="167">
        <f>+T74+U74</f>
        <v>0</v>
      </c>
      <c r="W74" s="40">
        <f t="shared" ref="W74" si="139">IF(Q74=0,0,((V74/Q74)-1)*100)</f>
        <v>-100</v>
      </c>
    </row>
    <row r="75" spans="1:23" ht="13.5" thickBot="1" x14ac:dyDescent="0.25">
      <c r="A75" s="3" t="str">
        <f t="shared" ref="A75" si="140">IF(ISERROR(F75/G75)," ",IF(F75/G75&gt;0.5,IF(F75/G75&lt;1.5," ","NOT OK"),"NOT OK"))</f>
        <v xml:space="preserve"> </v>
      </c>
      <c r="B75" s="105" t="s">
        <v>31</v>
      </c>
      <c r="C75" s="118">
        <f t="shared" si="132"/>
        <v>5142</v>
      </c>
      <c r="D75" s="134">
        <f t="shared" si="132"/>
        <v>5146</v>
      </c>
      <c r="E75" s="154">
        <f t="shared" si="132"/>
        <v>10288</v>
      </c>
      <c r="F75" s="118">
        <f t="shared" si="132"/>
        <v>761</v>
      </c>
      <c r="G75" s="134">
        <f t="shared" si="132"/>
        <v>762</v>
      </c>
      <c r="H75" s="154">
        <f t="shared" si="132"/>
        <v>1523</v>
      </c>
      <c r="I75" s="135">
        <f t="shared" ref="I75:I78" si="141">IF(E75=0,0,((H75/E75)-1)*100)</f>
        <v>-85.196345256609646</v>
      </c>
      <c r="J75" s="3"/>
      <c r="L75" s="13" t="s">
        <v>31</v>
      </c>
      <c r="M75" s="39">
        <f t="shared" si="134"/>
        <v>620258</v>
      </c>
      <c r="N75" s="37">
        <f t="shared" si="134"/>
        <v>615264</v>
      </c>
      <c r="O75" s="167">
        <f t="shared" ref="O75" si="142">SUM(M75:N75)</f>
        <v>1235522</v>
      </c>
      <c r="P75" s="38">
        <f>P23+P49</f>
        <v>315</v>
      </c>
      <c r="Q75" s="170">
        <f>+O75+P75</f>
        <v>1235837</v>
      </c>
      <c r="R75" s="39">
        <f t="shared" si="135"/>
        <v>71470</v>
      </c>
      <c r="S75" s="37">
        <f t="shared" si="135"/>
        <v>69633</v>
      </c>
      <c r="T75" s="167">
        <f t="shared" ref="T75" si="143">SUM(R75:S75)</f>
        <v>141103</v>
      </c>
      <c r="U75" s="38">
        <f>U23+U49</f>
        <v>0</v>
      </c>
      <c r="V75" s="170">
        <f>+T75+U75</f>
        <v>141103</v>
      </c>
      <c r="W75" s="40">
        <f t="shared" ref="W75:W78" si="144">IF(Q75=0,0,((V75/Q75)-1)*100)</f>
        <v>-88.582393956484552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45">+C73+C74+C75</f>
        <v>14813</v>
      </c>
      <c r="D76" s="133">
        <f t="shared" si="145"/>
        <v>14825</v>
      </c>
      <c r="E76" s="158">
        <f t="shared" si="145"/>
        <v>29638</v>
      </c>
      <c r="F76" s="125">
        <f t="shared" si="145"/>
        <v>1378</v>
      </c>
      <c r="G76" s="133">
        <f t="shared" si="145"/>
        <v>1382</v>
      </c>
      <c r="H76" s="158">
        <f t="shared" si="145"/>
        <v>2760</v>
      </c>
      <c r="I76" s="128">
        <f t="shared" si="141"/>
        <v>-90.687630744314731</v>
      </c>
      <c r="J76" s="9"/>
      <c r="K76" s="10"/>
      <c r="L76" s="47" t="s">
        <v>32</v>
      </c>
      <c r="M76" s="49">
        <f t="shared" ref="M76:V76" si="146">+M73+M74+M75</f>
        <v>1714343</v>
      </c>
      <c r="N76" s="470">
        <f t="shared" si="146"/>
        <v>1676249</v>
      </c>
      <c r="O76" s="474">
        <f t="shared" si="146"/>
        <v>3390592</v>
      </c>
      <c r="P76" s="483">
        <f t="shared" si="146"/>
        <v>1586</v>
      </c>
      <c r="Q76" s="169">
        <f t="shared" si="146"/>
        <v>3392178</v>
      </c>
      <c r="R76" s="49">
        <f t="shared" si="146"/>
        <v>116553</v>
      </c>
      <c r="S76" s="470">
        <f t="shared" si="146"/>
        <v>117061</v>
      </c>
      <c r="T76" s="474">
        <f t="shared" si="146"/>
        <v>233614</v>
      </c>
      <c r="U76" s="483">
        <f t="shared" si="146"/>
        <v>67</v>
      </c>
      <c r="V76" s="169">
        <f t="shared" si="146"/>
        <v>233681</v>
      </c>
      <c r="W76" s="50">
        <f t="shared" si="144"/>
        <v>-93.111181075993059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47">+C68+C72+C76</f>
        <v>46882</v>
      </c>
      <c r="D77" s="127">
        <f t="shared" si="147"/>
        <v>46861</v>
      </c>
      <c r="E77" s="297">
        <f t="shared" si="147"/>
        <v>93743</v>
      </c>
      <c r="F77" s="125">
        <f t="shared" si="147"/>
        <v>15280</v>
      </c>
      <c r="G77" s="127">
        <f t="shared" si="147"/>
        <v>15288</v>
      </c>
      <c r="H77" s="297">
        <f t="shared" si="147"/>
        <v>30568</v>
      </c>
      <c r="I77" s="128">
        <f t="shared" si="141"/>
        <v>-67.39169858016065</v>
      </c>
      <c r="J77" s="3"/>
      <c r="L77" s="41" t="s">
        <v>33</v>
      </c>
      <c r="M77" s="42">
        <f t="shared" ref="M77:V77" si="148">+M68+M72+M76</f>
        <v>5899782</v>
      </c>
      <c r="N77" s="42">
        <f t="shared" si="148"/>
        <v>5812552</v>
      </c>
      <c r="O77" s="493">
        <f t="shared" si="148"/>
        <v>11712334</v>
      </c>
      <c r="P77" s="42">
        <f t="shared" si="148"/>
        <v>9638</v>
      </c>
      <c r="Q77" s="493">
        <f t="shared" si="148"/>
        <v>11721972</v>
      </c>
      <c r="R77" s="42">
        <f t="shared" si="148"/>
        <v>1610970</v>
      </c>
      <c r="S77" s="42">
        <f t="shared" si="148"/>
        <v>1526747</v>
      </c>
      <c r="T77" s="493">
        <f t="shared" si="148"/>
        <v>3137717</v>
      </c>
      <c r="U77" s="42">
        <f t="shared" si="148"/>
        <v>974</v>
      </c>
      <c r="V77" s="493">
        <f t="shared" si="148"/>
        <v>3138691</v>
      </c>
      <c r="W77" s="46">
        <f t="shared" si="144"/>
        <v>-73.223865404216966</v>
      </c>
    </row>
    <row r="78" spans="1:23" ht="14.25" thickTop="1" thickBot="1" x14ac:dyDescent="0.25">
      <c r="A78" s="3" t="str">
        <f t="shared" ref="A78" si="149">IF(ISERROR(F78/G78)," ",IF(F78/G78&gt;0.5,IF(F78/G78&lt;1.5," ","NOT OK"),"NOT OK"))</f>
        <v xml:space="preserve"> </v>
      </c>
      <c r="B78" s="124" t="s">
        <v>34</v>
      </c>
      <c r="C78" s="125">
        <f t="shared" ref="C78:H78" si="150">+C64+C68+C72+C76</f>
        <v>79913</v>
      </c>
      <c r="D78" s="127">
        <f t="shared" si="150"/>
        <v>79881</v>
      </c>
      <c r="E78" s="297">
        <f t="shared" si="150"/>
        <v>159794</v>
      </c>
      <c r="F78" s="125">
        <f t="shared" si="150"/>
        <v>32151</v>
      </c>
      <c r="G78" s="127">
        <f t="shared" si="150"/>
        <v>32162</v>
      </c>
      <c r="H78" s="297">
        <f t="shared" si="150"/>
        <v>64313</v>
      </c>
      <c r="I78" s="128">
        <f t="shared" si="141"/>
        <v>-59.752556416386106</v>
      </c>
      <c r="J78" s="3"/>
      <c r="L78" s="467" t="s">
        <v>34</v>
      </c>
      <c r="M78" s="43">
        <f t="shared" ref="M78:V78" si="151">+M64+M68+M72+M76</f>
        <v>11093883</v>
      </c>
      <c r="N78" s="469">
        <f t="shared" si="151"/>
        <v>11107298</v>
      </c>
      <c r="O78" s="473">
        <f t="shared" si="151"/>
        <v>22201181</v>
      </c>
      <c r="P78" s="482">
        <f t="shared" si="151"/>
        <v>19328</v>
      </c>
      <c r="Q78" s="299">
        <f t="shared" si="151"/>
        <v>22220509</v>
      </c>
      <c r="R78" s="43">
        <f t="shared" si="151"/>
        <v>3587933</v>
      </c>
      <c r="S78" s="469">
        <f t="shared" si="151"/>
        <v>3569530</v>
      </c>
      <c r="T78" s="473">
        <f t="shared" si="151"/>
        <v>7157463</v>
      </c>
      <c r="U78" s="482">
        <f t="shared" si="151"/>
        <v>1436</v>
      </c>
      <c r="V78" s="299">
        <f t="shared" si="151"/>
        <v>7158899</v>
      </c>
      <c r="W78" s="46">
        <f t="shared" si="144"/>
        <v>-67.782470689577806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24.7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08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3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3" x14ac:dyDescent="0.2">
      <c r="L87" s="59" t="s">
        <v>16</v>
      </c>
      <c r="M87" s="75">
        <v>1228</v>
      </c>
      <c r="N87" s="76">
        <v>2981</v>
      </c>
      <c r="O87" s="180">
        <f>M87+N87</f>
        <v>4209</v>
      </c>
      <c r="P87" s="77">
        <v>0</v>
      </c>
      <c r="Q87" s="180">
        <f>O87+P87</f>
        <v>4209</v>
      </c>
      <c r="R87" s="75">
        <v>0</v>
      </c>
      <c r="S87" s="76">
        <v>19</v>
      </c>
      <c r="T87" s="180">
        <f>R87+S87</f>
        <v>19</v>
      </c>
      <c r="U87" s="77">
        <v>0</v>
      </c>
      <c r="V87" s="180">
        <f>T87+U87</f>
        <v>19</v>
      </c>
      <c r="W87" s="78">
        <f>IF(Q87=0,0,((V87/Q87)-1)*100)</f>
        <v>-99.548586362556421</v>
      </c>
    </row>
    <row r="88" spans="12:23" x14ac:dyDescent="0.2">
      <c r="L88" s="59" t="s">
        <v>17</v>
      </c>
      <c r="M88" s="75">
        <v>1130</v>
      </c>
      <c r="N88" s="76">
        <v>2703</v>
      </c>
      <c r="O88" s="180">
        <f>M88+N88</f>
        <v>3833</v>
      </c>
      <c r="P88" s="77">
        <v>0</v>
      </c>
      <c r="Q88" s="180">
        <f>O88+P88</f>
        <v>3833</v>
      </c>
      <c r="R88" s="75">
        <v>7</v>
      </c>
      <c r="S88" s="76">
        <v>50</v>
      </c>
      <c r="T88" s="180">
        <f>R88+S88</f>
        <v>57</v>
      </c>
      <c r="U88" s="77">
        <v>0</v>
      </c>
      <c r="V88" s="180">
        <f>T88+U88</f>
        <v>57</v>
      </c>
      <c r="W88" s="78">
        <f>IF(Q88=0,0,((V88/Q88)-1)*100)</f>
        <v>-98.512914166449264</v>
      </c>
    </row>
    <row r="89" spans="12:23" ht="13.5" thickBot="1" x14ac:dyDescent="0.25">
      <c r="L89" s="64" t="s">
        <v>18</v>
      </c>
      <c r="M89" s="75">
        <v>844</v>
      </c>
      <c r="N89" s="76">
        <v>2670</v>
      </c>
      <c r="O89" s="180">
        <f>M89+N89</f>
        <v>3514</v>
      </c>
      <c r="P89" s="77">
        <v>0</v>
      </c>
      <c r="Q89" s="180">
        <f t="shared" ref="Q89" si="152">O89+P89</f>
        <v>3514</v>
      </c>
      <c r="R89" s="75">
        <v>0</v>
      </c>
      <c r="S89" s="76">
        <v>57</v>
      </c>
      <c r="T89" s="180">
        <f>R89+S89</f>
        <v>57</v>
      </c>
      <c r="U89" s="77">
        <v>0</v>
      </c>
      <c r="V89" s="180">
        <f t="shared" ref="V89" si="153">T89+U89</f>
        <v>57</v>
      </c>
      <c r="W89" s="78">
        <f>IF(Q89=0,0,((V89/Q89)-1)*100)</f>
        <v>-98.377916903813329</v>
      </c>
    </row>
    <row r="90" spans="12:23" ht="14.25" thickTop="1" thickBot="1" x14ac:dyDescent="0.25">
      <c r="L90" s="79" t="s">
        <v>19</v>
      </c>
      <c r="M90" s="80">
        <f t="shared" ref="M90:Q90" si="154">+M87+M88+M89</f>
        <v>3202</v>
      </c>
      <c r="N90" s="81">
        <f t="shared" si="154"/>
        <v>8354</v>
      </c>
      <c r="O90" s="181">
        <f t="shared" si="154"/>
        <v>11556</v>
      </c>
      <c r="P90" s="80">
        <f t="shared" si="154"/>
        <v>0</v>
      </c>
      <c r="Q90" s="181">
        <f t="shared" si="154"/>
        <v>11556</v>
      </c>
      <c r="R90" s="80">
        <f t="shared" ref="R90:V90" si="155">+R87+R88+R89</f>
        <v>7</v>
      </c>
      <c r="S90" s="81">
        <f t="shared" si="155"/>
        <v>126</v>
      </c>
      <c r="T90" s="181">
        <f t="shared" si="155"/>
        <v>133</v>
      </c>
      <c r="U90" s="80">
        <f t="shared" si="155"/>
        <v>0</v>
      </c>
      <c r="V90" s="181">
        <f t="shared" si="155"/>
        <v>133</v>
      </c>
      <c r="W90" s="82">
        <f t="shared" ref="W90:W91" si="156">IF(Q90=0,0,((V90/Q90)-1)*100)</f>
        <v>-98.849082727587401</v>
      </c>
    </row>
    <row r="91" spans="12:23" ht="13.5" thickTop="1" x14ac:dyDescent="0.2">
      <c r="L91" s="59" t="s">
        <v>20</v>
      </c>
      <c r="M91" s="75">
        <v>589</v>
      </c>
      <c r="N91" s="76">
        <v>1842</v>
      </c>
      <c r="O91" s="180">
        <f>M91+N91</f>
        <v>2431</v>
      </c>
      <c r="P91" s="77">
        <v>0</v>
      </c>
      <c r="Q91" s="180">
        <f>O91+P91</f>
        <v>2431</v>
      </c>
      <c r="R91" s="75">
        <v>2</v>
      </c>
      <c r="S91" s="76">
        <v>97</v>
      </c>
      <c r="T91" s="180">
        <f>R91+S91</f>
        <v>99</v>
      </c>
      <c r="U91" s="77">
        <v>0</v>
      </c>
      <c r="V91" s="180">
        <f>T91+U91</f>
        <v>99</v>
      </c>
      <c r="W91" s="78">
        <f t="shared" si="156"/>
        <v>-95.927601809954751</v>
      </c>
    </row>
    <row r="92" spans="12:23" x14ac:dyDescent="0.2">
      <c r="L92" s="59" t="s">
        <v>21</v>
      </c>
      <c r="M92" s="75">
        <v>469</v>
      </c>
      <c r="N92" s="76">
        <v>1995</v>
      </c>
      <c r="O92" s="180">
        <f>M92+N92</f>
        <v>2464</v>
      </c>
      <c r="P92" s="77">
        <v>0</v>
      </c>
      <c r="Q92" s="180">
        <f>O92+P92</f>
        <v>2464</v>
      </c>
      <c r="R92" s="75">
        <v>8</v>
      </c>
      <c r="S92" s="76">
        <v>139</v>
      </c>
      <c r="T92" s="180">
        <f>R92+S92</f>
        <v>147</v>
      </c>
      <c r="U92" s="77">
        <v>0</v>
      </c>
      <c r="V92" s="180">
        <f>T92+U92</f>
        <v>147</v>
      </c>
      <c r="W92" s="78">
        <f>IF(Q92=0,0,((V92/Q92)-1)*100)</f>
        <v>-94.034090909090907</v>
      </c>
    </row>
    <row r="93" spans="12:23" ht="13.5" thickBot="1" x14ac:dyDescent="0.25">
      <c r="L93" s="59" t="s">
        <v>22</v>
      </c>
      <c r="M93" s="75">
        <v>286</v>
      </c>
      <c r="N93" s="76">
        <v>1515</v>
      </c>
      <c r="O93" s="180">
        <f t="shared" ref="O93:O94" si="157">M93+N93</f>
        <v>1801</v>
      </c>
      <c r="P93" s="77">
        <v>0</v>
      </c>
      <c r="Q93" s="180">
        <f>O93+P93</f>
        <v>1801</v>
      </c>
      <c r="R93" s="75">
        <v>13</v>
      </c>
      <c r="S93" s="76">
        <v>126</v>
      </c>
      <c r="T93" s="180">
        <f t="shared" ref="T93:T94" si="158">R93+S93</f>
        <v>139</v>
      </c>
      <c r="U93" s="77">
        <v>0</v>
      </c>
      <c r="V93" s="180">
        <f>T93+U93</f>
        <v>139</v>
      </c>
      <c r="W93" s="78">
        <f>IF(Q93=0,0,((V93/Q93)-1)*100)</f>
        <v>-92.282065519156021</v>
      </c>
    </row>
    <row r="94" spans="12:23" ht="14.25" thickTop="1" thickBot="1" x14ac:dyDescent="0.25">
      <c r="L94" s="79" t="s">
        <v>23</v>
      </c>
      <c r="M94" s="80">
        <f>+M91+M92+M93</f>
        <v>1344</v>
      </c>
      <c r="N94" s="81">
        <f>+N91+N92+N93</f>
        <v>5352</v>
      </c>
      <c r="O94" s="181">
        <f t="shared" si="157"/>
        <v>6696</v>
      </c>
      <c r="P94" s="80">
        <f>+P91+P92+P93</f>
        <v>0</v>
      </c>
      <c r="Q94" s="181">
        <f>+Q91+Q92+Q93</f>
        <v>6696</v>
      </c>
      <c r="R94" s="80">
        <f>+R91+R92+R93</f>
        <v>23</v>
      </c>
      <c r="S94" s="81">
        <f>+S91+S92+S93</f>
        <v>362</v>
      </c>
      <c r="T94" s="181">
        <f t="shared" si="158"/>
        <v>385</v>
      </c>
      <c r="U94" s="80">
        <f>+U91+U92+U93</f>
        <v>0</v>
      </c>
      <c r="V94" s="181">
        <f>+V91+V92+V93</f>
        <v>385</v>
      </c>
      <c r="W94" s="82">
        <f t="shared" ref="W94" si="159">IF(Q94=0,0,((V94/Q94)-1)*100)</f>
        <v>-94.250298685782553</v>
      </c>
    </row>
    <row r="95" spans="12:23" ht="13.5" thickTop="1" x14ac:dyDescent="0.2">
      <c r="L95" s="59" t="s">
        <v>24</v>
      </c>
      <c r="M95" s="75">
        <v>432</v>
      </c>
      <c r="N95" s="76">
        <v>950</v>
      </c>
      <c r="O95" s="180">
        <f>+M95+N95</f>
        <v>1382</v>
      </c>
      <c r="P95" s="77">
        <v>0</v>
      </c>
      <c r="Q95" s="180">
        <f>O95+P95</f>
        <v>1382</v>
      </c>
      <c r="R95" s="75">
        <v>62</v>
      </c>
      <c r="S95" s="76">
        <v>654</v>
      </c>
      <c r="T95" s="180">
        <f>+R95+S95</f>
        <v>716</v>
      </c>
      <c r="U95" s="77">
        <v>0</v>
      </c>
      <c r="V95" s="180">
        <f>T95+U95</f>
        <v>716</v>
      </c>
      <c r="W95" s="78">
        <f>IF(Q95=0,0,((V95/Q95)-1)*100)</f>
        <v>-48.191027496382056</v>
      </c>
    </row>
    <row r="96" spans="12:23" x14ac:dyDescent="0.2">
      <c r="L96" s="59" t="s">
        <v>25</v>
      </c>
      <c r="M96" s="75">
        <v>249</v>
      </c>
      <c r="N96" s="76">
        <v>366</v>
      </c>
      <c r="O96" s="180">
        <f>+M96+N96</f>
        <v>615</v>
      </c>
      <c r="P96" s="77">
        <v>0</v>
      </c>
      <c r="Q96" s="180">
        <f>O96+P96</f>
        <v>615</v>
      </c>
      <c r="R96" s="75">
        <v>48</v>
      </c>
      <c r="S96" s="76">
        <v>726</v>
      </c>
      <c r="T96" s="180">
        <f>+R96+S96</f>
        <v>774</v>
      </c>
      <c r="U96" s="77">
        <v>0</v>
      </c>
      <c r="V96" s="180">
        <f>T96+U96</f>
        <v>774</v>
      </c>
      <c r="W96" s="78">
        <f>IF(Q96=0,0,((V96/Q96)-1)*100)</f>
        <v>25.853658536585368</v>
      </c>
    </row>
    <row r="97" spans="1:23" ht="13.5" thickBot="1" x14ac:dyDescent="0.25">
      <c r="L97" s="59" t="s">
        <v>26</v>
      </c>
      <c r="M97" s="75">
        <v>13</v>
      </c>
      <c r="N97" s="76">
        <v>38</v>
      </c>
      <c r="O97" s="182">
        <f>+M97+N97</f>
        <v>51</v>
      </c>
      <c r="P97" s="83">
        <v>0</v>
      </c>
      <c r="Q97" s="182">
        <f>O97+P97</f>
        <v>51</v>
      </c>
      <c r="R97" s="75">
        <v>16</v>
      </c>
      <c r="S97" s="76">
        <v>523</v>
      </c>
      <c r="T97" s="182">
        <f>+R97+S97</f>
        <v>539</v>
      </c>
      <c r="U97" s="83">
        <v>0</v>
      </c>
      <c r="V97" s="182">
        <f>T97+U97</f>
        <v>539</v>
      </c>
      <c r="W97" s="78">
        <f>IF(Q97=0,0,((V97/Q97)-1)*100)</f>
        <v>956.86274509803923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694</v>
      </c>
      <c r="N98" s="85">
        <f t="shared" ref="N98:V98" si="160">+N95+N96+N97</f>
        <v>1354</v>
      </c>
      <c r="O98" s="183">
        <f t="shared" si="160"/>
        <v>2048</v>
      </c>
      <c r="P98" s="86">
        <f t="shared" si="160"/>
        <v>0</v>
      </c>
      <c r="Q98" s="183">
        <f t="shared" si="160"/>
        <v>2048</v>
      </c>
      <c r="R98" s="85">
        <f t="shared" si="160"/>
        <v>126</v>
      </c>
      <c r="S98" s="85">
        <f t="shared" si="160"/>
        <v>1903</v>
      </c>
      <c r="T98" s="183">
        <f t="shared" si="160"/>
        <v>2029</v>
      </c>
      <c r="U98" s="86">
        <f t="shared" si="160"/>
        <v>0</v>
      </c>
      <c r="V98" s="183">
        <f t="shared" si="160"/>
        <v>2029</v>
      </c>
      <c r="W98" s="87">
        <f>IF(Q98=0,0,((V98/Q98)-1)*100)</f>
        <v>-0.927734375</v>
      </c>
    </row>
    <row r="99" spans="1:23" ht="13.5" thickTop="1" x14ac:dyDescent="0.2">
      <c r="L99" s="59" t="s">
        <v>29</v>
      </c>
      <c r="M99" s="75">
        <v>0</v>
      </c>
      <c r="N99" s="76">
        <v>4</v>
      </c>
      <c r="O99" s="182">
        <f>+M99+N99</f>
        <v>4</v>
      </c>
      <c r="P99" s="88">
        <v>0</v>
      </c>
      <c r="Q99" s="182">
        <f>O99+P99</f>
        <v>4</v>
      </c>
      <c r="R99" s="75">
        <v>0</v>
      </c>
      <c r="S99" s="76">
        <v>627</v>
      </c>
      <c r="T99" s="182">
        <f>+R99+S99</f>
        <v>627</v>
      </c>
      <c r="U99" s="88">
        <v>0</v>
      </c>
      <c r="V99" s="182">
        <f>T99+U99</f>
        <v>627</v>
      </c>
      <c r="W99" s="78">
        <f>IF(Q99=0,0,((V99/Q99)-1)*100)</f>
        <v>15575</v>
      </c>
    </row>
    <row r="100" spans="1:23" x14ac:dyDescent="0.2">
      <c r="L100" s="59" t="s">
        <v>30</v>
      </c>
      <c r="M100" s="75">
        <v>0</v>
      </c>
      <c r="N100" s="76">
        <v>9</v>
      </c>
      <c r="O100" s="182">
        <f t="shared" ref="O100" si="161">+M100+N100</f>
        <v>9</v>
      </c>
      <c r="P100" s="77">
        <v>0</v>
      </c>
      <c r="Q100" s="182">
        <f>O100+P100</f>
        <v>9</v>
      </c>
      <c r="R100" s="75">
        <v>0</v>
      </c>
      <c r="S100" s="76">
        <v>448</v>
      </c>
      <c r="T100" s="182">
        <f t="shared" ref="T100" si="162">+R100+S100</f>
        <v>448</v>
      </c>
      <c r="U100" s="77">
        <v>0</v>
      </c>
      <c r="V100" s="182">
        <f>T100+U100</f>
        <v>448</v>
      </c>
      <c r="W100" s="78">
        <f t="shared" ref="W100" si="163">IF(Q100=0,0,((V100/Q100)-1)*100)</f>
        <v>4877.7777777777783</v>
      </c>
    </row>
    <row r="101" spans="1:23" ht="13.5" thickBot="1" x14ac:dyDescent="0.25">
      <c r="L101" s="59" t="s">
        <v>31</v>
      </c>
      <c r="M101" s="75">
        <v>0</v>
      </c>
      <c r="N101" s="76">
        <v>7</v>
      </c>
      <c r="O101" s="182">
        <f>+M101+N101</f>
        <v>7</v>
      </c>
      <c r="P101" s="77">
        <v>0</v>
      </c>
      <c r="Q101" s="182">
        <f>O101+P101</f>
        <v>7</v>
      </c>
      <c r="R101" s="75">
        <v>0</v>
      </c>
      <c r="S101" s="76">
        <v>0</v>
      </c>
      <c r="T101" s="182">
        <f>+R101+S101</f>
        <v>0</v>
      </c>
      <c r="U101" s="77">
        <v>0</v>
      </c>
      <c r="V101" s="182">
        <f>T101+U101</f>
        <v>0</v>
      </c>
      <c r="W101" s="78">
        <f>IF(Q101=0,0,((V101/Q101)-1)*100)</f>
        <v>-100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64">+M99+M100+M101</f>
        <v>0</v>
      </c>
      <c r="N102" s="85">
        <f t="shared" si="164"/>
        <v>20</v>
      </c>
      <c r="O102" s="183">
        <f t="shared" si="164"/>
        <v>20</v>
      </c>
      <c r="P102" s="86">
        <f t="shared" si="164"/>
        <v>0</v>
      </c>
      <c r="Q102" s="183">
        <f t="shared" si="164"/>
        <v>20</v>
      </c>
      <c r="R102" s="85">
        <f t="shared" si="164"/>
        <v>0</v>
      </c>
      <c r="S102" s="85">
        <f t="shared" si="164"/>
        <v>1075</v>
      </c>
      <c r="T102" s="183">
        <f t="shared" si="164"/>
        <v>1075</v>
      </c>
      <c r="U102" s="86">
        <f t="shared" si="164"/>
        <v>0</v>
      </c>
      <c r="V102" s="183">
        <f t="shared" si="164"/>
        <v>1075</v>
      </c>
      <c r="W102" s="87">
        <f>IF(Q102=0,0,((V102/Q102)-1)*100)</f>
        <v>5275</v>
      </c>
    </row>
    <row r="103" spans="1:23" ht="14.25" thickTop="1" thickBot="1" x14ac:dyDescent="0.25">
      <c r="L103" s="79" t="s">
        <v>33</v>
      </c>
      <c r="M103" s="80">
        <f t="shared" ref="M103:V103" si="165">+M94+M98+M102</f>
        <v>2038</v>
      </c>
      <c r="N103" s="81">
        <f t="shared" si="165"/>
        <v>6726</v>
      </c>
      <c r="O103" s="173">
        <f t="shared" si="165"/>
        <v>8764</v>
      </c>
      <c r="P103" s="80">
        <f t="shared" si="165"/>
        <v>0</v>
      </c>
      <c r="Q103" s="173">
        <f t="shared" si="165"/>
        <v>8764</v>
      </c>
      <c r="R103" s="80">
        <f t="shared" si="165"/>
        <v>149</v>
      </c>
      <c r="S103" s="81">
        <f t="shared" si="165"/>
        <v>3340</v>
      </c>
      <c r="T103" s="173">
        <f t="shared" si="165"/>
        <v>3489</v>
      </c>
      <c r="U103" s="80">
        <f t="shared" si="165"/>
        <v>0</v>
      </c>
      <c r="V103" s="173">
        <f t="shared" si="165"/>
        <v>3489</v>
      </c>
      <c r="W103" s="82">
        <f t="shared" ref="W103" si="166">IF(Q103=0,0,((V103/Q103)-1)*100)</f>
        <v>-60.189411227749879</v>
      </c>
    </row>
    <row r="104" spans="1:23" ht="14.25" thickTop="1" thickBot="1" x14ac:dyDescent="0.25">
      <c r="L104" s="79" t="s">
        <v>34</v>
      </c>
      <c r="M104" s="80">
        <f t="shared" ref="M104:V104" si="167">+M90+M94+M98+M102</f>
        <v>5240</v>
      </c>
      <c r="N104" s="81">
        <f t="shared" si="167"/>
        <v>15080</v>
      </c>
      <c r="O104" s="173">
        <f t="shared" si="167"/>
        <v>20320</v>
      </c>
      <c r="P104" s="80">
        <f t="shared" si="167"/>
        <v>0</v>
      </c>
      <c r="Q104" s="173">
        <f t="shared" si="167"/>
        <v>20320</v>
      </c>
      <c r="R104" s="80">
        <f t="shared" si="167"/>
        <v>156</v>
      </c>
      <c r="S104" s="81">
        <f t="shared" si="167"/>
        <v>3466</v>
      </c>
      <c r="T104" s="173">
        <f t="shared" si="167"/>
        <v>3622</v>
      </c>
      <c r="U104" s="80">
        <f t="shared" si="167"/>
        <v>0</v>
      </c>
      <c r="V104" s="173">
        <f t="shared" si="167"/>
        <v>3622</v>
      </c>
      <c r="W104" s="82">
        <f>IF(Q104=0,0,((V104/Q104)-1)*100)</f>
        <v>-82.175196850393689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24.7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08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09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:23" ht="6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75">
        <v>165</v>
      </c>
      <c r="N113" s="76">
        <v>247</v>
      </c>
      <c r="O113" s="180">
        <f>M113+N113</f>
        <v>412</v>
      </c>
      <c r="P113" s="77">
        <v>0</v>
      </c>
      <c r="Q113" s="180">
        <f>O113+P113</f>
        <v>412</v>
      </c>
      <c r="R113" s="75">
        <v>113</v>
      </c>
      <c r="S113" s="76">
        <v>254</v>
      </c>
      <c r="T113" s="180">
        <f>R113+S113</f>
        <v>367</v>
      </c>
      <c r="U113" s="77">
        <v>0</v>
      </c>
      <c r="V113" s="180">
        <f>T113+U113</f>
        <v>367</v>
      </c>
      <c r="W113" s="78">
        <f>IF(Q113=0,0,((V113/Q113)-1)*100)</f>
        <v>-10.922330097087373</v>
      </c>
    </row>
    <row r="114" spans="1:23" x14ac:dyDescent="0.2">
      <c r="L114" s="59" t="s">
        <v>17</v>
      </c>
      <c r="M114" s="75">
        <v>170</v>
      </c>
      <c r="N114" s="76">
        <v>260</v>
      </c>
      <c r="O114" s="180">
        <f>M114+N114</f>
        <v>430</v>
      </c>
      <c r="P114" s="77">
        <v>0</v>
      </c>
      <c r="Q114" s="180">
        <f>O114+P114</f>
        <v>430</v>
      </c>
      <c r="R114" s="75">
        <v>126</v>
      </c>
      <c r="S114" s="76">
        <v>324</v>
      </c>
      <c r="T114" s="180">
        <f>R114+S114</f>
        <v>450</v>
      </c>
      <c r="U114" s="77">
        <v>0</v>
      </c>
      <c r="V114" s="180">
        <f>T114+U114</f>
        <v>450</v>
      </c>
      <c r="W114" s="78">
        <f>IF(Q114=0,0,((V114/Q114)-1)*100)</f>
        <v>4.6511627906976827</v>
      </c>
    </row>
    <row r="115" spans="1:23" ht="13.5" thickBot="1" x14ac:dyDescent="0.25">
      <c r="L115" s="64" t="s">
        <v>18</v>
      </c>
      <c r="M115" s="75">
        <v>158</v>
      </c>
      <c r="N115" s="76">
        <v>309</v>
      </c>
      <c r="O115" s="180">
        <f>M115+N115</f>
        <v>467</v>
      </c>
      <c r="P115" s="77">
        <v>0</v>
      </c>
      <c r="Q115" s="180">
        <f t="shared" ref="Q115" si="168">O115+P115</f>
        <v>467</v>
      </c>
      <c r="R115" s="75">
        <v>141</v>
      </c>
      <c r="S115" s="76">
        <v>429</v>
      </c>
      <c r="T115" s="180">
        <f>R115+S115</f>
        <v>570</v>
      </c>
      <c r="U115" s="77">
        <v>0</v>
      </c>
      <c r="V115" s="180">
        <f t="shared" ref="V115" si="169">T115+U115</f>
        <v>570</v>
      </c>
      <c r="W115" s="78">
        <f>IF(Q115=0,0,((V115/Q115)-1)*100)</f>
        <v>22.055674518201297</v>
      </c>
    </row>
    <row r="116" spans="1:23" ht="14.25" thickTop="1" thickBot="1" x14ac:dyDescent="0.25">
      <c r="L116" s="79" t="s">
        <v>53</v>
      </c>
      <c r="M116" s="80">
        <f t="shared" ref="M116:Q116" si="170">+M113+M114+M115</f>
        <v>493</v>
      </c>
      <c r="N116" s="81">
        <f t="shared" si="170"/>
        <v>816</v>
      </c>
      <c r="O116" s="181">
        <f t="shared" si="170"/>
        <v>1309</v>
      </c>
      <c r="P116" s="80">
        <f t="shared" si="170"/>
        <v>0</v>
      </c>
      <c r="Q116" s="181">
        <f t="shared" si="170"/>
        <v>1309</v>
      </c>
      <c r="R116" s="80">
        <f t="shared" ref="R116:V116" si="171">+R113+R114+R115</f>
        <v>380</v>
      </c>
      <c r="S116" s="81">
        <f t="shared" si="171"/>
        <v>1007</v>
      </c>
      <c r="T116" s="181">
        <f t="shared" si="171"/>
        <v>1387</v>
      </c>
      <c r="U116" s="80">
        <f t="shared" si="171"/>
        <v>0</v>
      </c>
      <c r="V116" s="181">
        <f t="shared" si="171"/>
        <v>1387</v>
      </c>
      <c r="W116" s="82">
        <f t="shared" ref="W116:W117" si="172">IF(Q116=0,0,((V116/Q116)-1)*100)</f>
        <v>5.9587471352177124</v>
      </c>
    </row>
    <row r="117" spans="1:23" ht="13.5" thickTop="1" x14ac:dyDescent="0.2">
      <c r="L117" s="59" t="s">
        <v>20</v>
      </c>
      <c r="M117" s="75">
        <v>153</v>
      </c>
      <c r="N117" s="76">
        <v>291</v>
      </c>
      <c r="O117" s="180">
        <f>M117+N117</f>
        <v>444</v>
      </c>
      <c r="P117" s="77">
        <v>0</v>
      </c>
      <c r="Q117" s="180">
        <f>O117+P117</f>
        <v>444</v>
      </c>
      <c r="R117" s="75">
        <v>120</v>
      </c>
      <c r="S117" s="76">
        <v>254</v>
      </c>
      <c r="T117" s="180">
        <f>R117+S117</f>
        <v>374</v>
      </c>
      <c r="U117" s="77">
        <v>0</v>
      </c>
      <c r="V117" s="180">
        <f>T117+U117</f>
        <v>374</v>
      </c>
      <c r="W117" s="78">
        <f t="shared" si="172"/>
        <v>-15.765765765765771</v>
      </c>
    </row>
    <row r="118" spans="1:23" x14ac:dyDescent="0.2">
      <c r="L118" s="59" t="s">
        <v>21</v>
      </c>
      <c r="M118" s="75">
        <v>126</v>
      </c>
      <c r="N118" s="76">
        <v>280</v>
      </c>
      <c r="O118" s="180">
        <f>M118+N118</f>
        <v>406</v>
      </c>
      <c r="P118" s="77">
        <v>0</v>
      </c>
      <c r="Q118" s="180">
        <f>O118+P118</f>
        <v>406</v>
      </c>
      <c r="R118" s="75">
        <v>123</v>
      </c>
      <c r="S118" s="76">
        <v>270</v>
      </c>
      <c r="T118" s="180">
        <f>R118+S118</f>
        <v>393</v>
      </c>
      <c r="U118" s="77">
        <v>0</v>
      </c>
      <c r="V118" s="180">
        <f>T118+U118</f>
        <v>393</v>
      </c>
      <c r="W118" s="78">
        <f>IF(Q118=0,0,((V118/Q118)-1)*100)</f>
        <v>-3.2019704433497553</v>
      </c>
    </row>
    <row r="119" spans="1:23" ht="13.5" thickBot="1" x14ac:dyDescent="0.25">
      <c r="L119" s="59" t="s">
        <v>22</v>
      </c>
      <c r="M119" s="75">
        <v>178.23499999999999</v>
      </c>
      <c r="N119" s="76">
        <v>195.51700000000002</v>
      </c>
      <c r="O119" s="180">
        <f>M119+N119</f>
        <v>373.75200000000001</v>
      </c>
      <c r="P119" s="77">
        <v>0</v>
      </c>
      <c r="Q119" s="180">
        <f>O119+P119</f>
        <v>373.75200000000001</v>
      </c>
      <c r="R119" s="75">
        <v>130</v>
      </c>
      <c r="S119" s="76">
        <v>296</v>
      </c>
      <c r="T119" s="180">
        <f>R119+S119</f>
        <v>426</v>
      </c>
      <c r="U119" s="77">
        <v>0</v>
      </c>
      <c r="V119" s="180">
        <f>T119+U119</f>
        <v>426</v>
      </c>
      <c r="W119" s="78">
        <f>IF(Q119=0,0,((V119/Q119)-1)*100)</f>
        <v>13.979323187568227</v>
      </c>
    </row>
    <row r="120" spans="1:23" ht="14.25" thickTop="1" thickBot="1" x14ac:dyDescent="0.25">
      <c r="L120" s="79" t="s">
        <v>23</v>
      </c>
      <c r="M120" s="80">
        <f t="shared" ref="M120:V120" si="173">+M117+M118+M119</f>
        <v>457.23500000000001</v>
      </c>
      <c r="N120" s="81">
        <f t="shared" si="173"/>
        <v>766.51700000000005</v>
      </c>
      <c r="O120" s="181">
        <f t="shared" si="173"/>
        <v>1223.752</v>
      </c>
      <c r="P120" s="80">
        <f t="shared" si="173"/>
        <v>0</v>
      </c>
      <c r="Q120" s="181">
        <f t="shared" si="173"/>
        <v>1223.752</v>
      </c>
      <c r="R120" s="80">
        <f t="shared" si="173"/>
        <v>373</v>
      </c>
      <c r="S120" s="81">
        <f t="shared" si="173"/>
        <v>820</v>
      </c>
      <c r="T120" s="181">
        <f t="shared" si="173"/>
        <v>1193</v>
      </c>
      <c r="U120" s="80">
        <f t="shared" si="173"/>
        <v>0</v>
      </c>
      <c r="V120" s="181">
        <f t="shared" si="173"/>
        <v>1193</v>
      </c>
      <c r="W120" s="82">
        <f t="shared" ref="W120" si="174">IF(Q120=0,0,((V120/Q120)-1)*100)</f>
        <v>-2.5129274558897463</v>
      </c>
    </row>
    <row r="121" spans="1:23" ht="13.5" thickTop="1" x14ac:dyDescent="0.2">
      <c r="L121" s="59" t="s">
        <v>24</v>
      </c>
      <c r="M121" s="75">
        <v>116</v>
      </c>
      <c r="N121" s="76">
        <v>74</v>
      </c>
      <c r="O121" s="180">
        <f>SUM(M121:N121)</f>
        <v>190</v>
      </c>
      <c r="P121" s="77">
        <v>0</v>
      </c>
      <c r="Q121" s="180">
        <f>O121+P121</f>
        <v>190</v>
      </c>
      <c r="R121" s="75">
        <v>91</v>
      </c>
      <c r="S121" s="76">
        <v>173</v>
      </c>
      <c r="T121" s="180">
        <f>SUM(R121:S121)</f>
        <v>264</v>
      </c>
      <c r="U121" s="77">
        <v>0</v>
      </c>
      <c r="V121" s="180">
        <f>T121+U121</f>
        <v>264</v>
      </c>
      <c r="W121" s="78">
        <f>IF(Q121=0,0,((V121/Q121)-1)*100)</f>
        <v>38.947368421052644</v>
      </c>
    </row>
    <row r="122" spans="1:23" x14ac:dyDescent="0.2">
      <c r="L122" s="59" t="s">
        <v>25</v>
      </c>
      <c r="M122" s="75">
        <v>140</v>
      </c>
      <c r="N122" s="76">
        <v>132</v>
      </c>
      <c r="O122" s="180">
        <f>SUM(M122:N122)</f>
        <v>272</v>
      </c>
      <c r="P122" s="77">
        <v>0</v>
      </c>
      <c r="Q122" s="180">
        <f>O122+P122</f>
        <v>272</v>
      </c>
      <c r="R122" s="75">
        <v>48</v>
      </c>
      <c r="S122" s="76">
        <v>87</v>
      </c>
      <c r="T122" s="180">
        <f>SUM(R122:S122)</f>
        <v>135</v>
      </c>
      <c r="U122" s="77">
        <v>0</v>
      </c>
      <c r="V122" s="180">
        <f>T122+U122</f>
        <v>135</v>
      </c>
      <c r="W122" s="78">
        <f>IF(Q122=0,0,((V122/Q122)-1)*100)</f>
        <v>-50.367647058823529</v>
      </c>
    </row>
    <row r="123" spans="1:23" ht="13.5" thickBot="1" x14ac:dyDescent="0.25">
      <c r="L123" s="59" t="s">
        <v>26</v>
      </c>
      <c r="M123" s="75">
        <v>132</v>
      </c>
      <c r="N123" s="76">
        <v>166</v>
      </c>
      <c r="O123" s="182">
        <f>SUM(M123:N123)</f>
        <v>298</v>
      </c>
      <c r="P123" s="83">
        <v>0</v>
      </c>
      <c r="Q123" s="182">
        <f>O123+P123</f>
        <v>298</v>
      </c>
      <c r="R123" s="75">
        <v>57</v>
      </c>
      <c r="S123" s="76">
        <v>89</v>
      </c>
      <c r="T123" s="182">
        <f>SUM(R123:S123)</f>
        <v>146</v>
      </c>
      <c r="U123" s="83">
        <v>0</v>
      </c>
      <c r="V123" s="182">
        <f>T123+U123</f>
        <v>146</v>
      </c>
      <c r="W123" s="78">
        <f>IF(Q123=0,0,((V123/Q123)-1)*100)</f>
        <v>-51.006711409395969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388</v>
      </c>
      <c r="N124" s="85">
        <f t="shared" ref="N124" si="175">+N121+N122+N123</f>
        <v>372</v>
      </c>
      <c r="O124" s="183">
        <f t="shared" ref="O124" si="176">+O121+O122+O123</f>
        <v>760</v>
      </c>
      <c r="P124" s="86">
        <f t="shared" ref="P124" si="177">+P121+P122+P123</f>
        <v>0</v>
      </c>
      <c r="Q124" s="183">
        <f t="shared" ref="Q124" si="178">+Q121+Q122+Q123</f>
        <v>760</v>
      </c>
      <c r="R124" s="85">
        <f t="shared" ref="R124" si="179">+R121+R122+R123</f>
        <v>196</v>
      </c>
      <c r="S124" s="85">
        <f t="shared" ref="S124" si="180">+S121+S122+S123</f>
        <v>349</v>
      </c>
      <c r="T124" s="183">
        <f t="shared" ref="T124" si="181">+T121+T122+T123</f>
        <v>545</v>
      </c>
      <c r="U124" s="86">
        <f t="shared" ref="U124" si="182">+U121+U122+U123</f>
        <v>0</v>
      </c>
      <c r="V124" s="183">
        <f t="shared" ref="V124" si="183">+V121+V122+V123</f>
        <v>545</v>
      </c>
      <c r="W124" s="87">
        <f>IF(Q124=0,0,((V124/Q124)-1)*100)</f>
        <v>-28.289473684210531</v>
      </c>
    </row>
    <row r="125" spans="1:23" ht="13.5" thickTop="1" x14ac:dyDescent="0.2">
      <c r="A125" s="319"/>
      <c r="K125" s="319"/>
      <c r="L125" s="59" t="s">
        <v>29</v>
      </c>
      <c r="M125" s="75">
        <v>132</v>
      </c>
      <c r="N125" s="76">
        <v>244</v>
      </c>
      <c r="O125" s="182">
        <f>SUM(M125:N125)</f>
        <v>376</v>
      </c>
      <c r="P125" s="88">
        <v>0</v>
      </c>
      <c r="Q125" s="182">
        <f>O125+P125</f>
        <v>376</v>
      </c>
      <c r="R125" s="75">
        <v>38</v>
      </c>
      <c r="S125" s="76">
        <v>38</v>
      </c>
      <c r="T125" s="182">
        <f>SUM(R125:S125)</f>
        <v>76</v>
      </c>
      <c r="U125" s="88">
        <v>0</v>
      </c>
      <c r="V125" s="182">
        <f>T125+U125</f>
        <v>76</v>
      </c>
      <c r="W125" s="78">
        <f>IF(Q125=0,0,((V125/Q125)-1)*100)</f>
        <v>-79.787234042553195</v>
      </c>
    </row>
    <row r="126" spans="1:23" x14ac:dyDescent="0.2">
      <c r="A126" s="319"/>
      <c r="K126" s="319"/>
      <c r="L126" s="59" t="s">
        <v>30</v>
      </c>
      <c r="M126" s="75">
        <v>115</v>
      </c>
      <c r="N126" s="76">
        <v>223</v>
      </c>
      <c r="O126" s="182">
        <f>SUM(M126:N126)</f>
        <v>338</v>
      </c>
      <c r="P126" s="77">
        <v>0</v>
      </c>
      <c r="Q126" s="182">
        <f>O126+P126</f>
        <v>338</v>
      </c>
      <c r="R126" s="75">
        <v>0</v>
      </c>
      <c r="S126" s="76">
        <v>0</v>
      </c>
      <c r="T126" s="182">
        <f>SUM(R126:S126)</f>
        <v>0</v>
      </c>
      <c r="U126" s="77">
        <v>0</v>
      </c>
      <c r="V126" s="182">
        <f>T126+U126</f>
        <v>0</v>
      </c>
      <c r="W126" s="78">
        <f t="shared" ref="W126" si="184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75">
        <v>107</v>
      </c>
      <c r="N127" s="76">
        <v>238</v>
      </c>
      <c r="O127" s="182">
        <f>SUM(M127:N127)</f>
        <v>345</v>
      </c>
      <c r="P127" s="77">
        <v>0</v>
      </c>
      <c r="Q127" s="182">
        <f>O127+P127</f>
        <v>345</v>
      </c>
      <c r="R127" s="75">
        <v>38</v>
      </c>
      <c r="S127" s="76">
        <v>63</v>
      </c>
      <c r="T127" s="182">
        <f>SUM(R127:S127)</f>
        <v>101</v>
      </c>
      <c r="U127" s="77">
        <v>0</v>
      </c>
      <c r="V127" s="182">
        <f>T127+U127</f>
        <v>101</v>
      </c>
      <c r="W127" s="78">
        <f>IF(Q127=0,0,((V127/Q127)-1)*100)</f>
        <v>-70.724637681159422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85">+M125+M126+M127</f>
        <v>354</v>
      </c>
      <c r="N128" s="85">
        <f t="shared" si="185"/>
        <v>705</v>
      </c>
      <c r="O128" s="183">
        <f t="shared" si="185"/>
        <v>1059</v>
      </c>
      <c r="P128" s="86">
        <f t="shared" si="185"/>
        <v>0</v>
      </c>
      <c r="Q128" s="183">
        <f t="shared" si="185"/>
        <v>1059</v>
      </c>
      <c r="R128" s="85">
        <f t="shared" si="185"/>
        <v>76</v>
      </c>
      <c r="S128" s="85">
        <f t="shared" si="185"/>
        <v>101</v>
      </c>
      <c r="T128" s="183">
        <f t="shared" si="185"/>
        <v>177</v>
      </c>
      <c r="U128" s="86">
        <f t="shared" si="185"/>
        <v>0</v>
      </c>
      <c r="V128" s="183">
        <f t="shared" si="185"/>
        <v>177</v>
      </c>
      <c r="W128" s="87">
        <f>IF(Q128=0,0,((V128/Q128)-1)*100)</f>
        <v>-83.286118980169974</v>
      </c>
    </row>
    <row r="129" spans="12:23" ht="14.25" thickTop="1" thickBot="1" x14ac:dyDescent="0.25">
      <c r="L129" s="79" t="s">
        <v>33</v>
      </c>
      <c r="M129" s="80">
        <f t="shared" ref="M129:V129" si="186">+M120+M124+M128</f>
        <v>1199.2350000000001</v>
      </c>
      <c r="N129" s="81">
        <f t="shared" si="186"/>
        <v>1843.5170000000001</v>
      </c>
      <c r="O129" s="173">
        <f t="shared" si="186"/>
        <v>3042.752</v>
      </c>
      <c r="P129" s="80">
        <f t="shared" si="186"/>
        <v>0</v>
      </c>
      <c r="Q129" s="173">
        <f t="shared" si="186"/>
        <v>3042.752</v>
      </c>
      <c r="R129" s="80">
        <f t="shared" si="186"/>
        <v>645</v>
      </c>
      <c r="S129" s="81">
        <f t="shared" si="186"/>
        <v>1270</v>
      </c>
      <c r="T129" s="173">
        <f t="shared" si="186"/>
        <v>1915</v>
      </c>
      <c r="U129" s="80">
        <f t="shared" si="186"/>
        <v>0</v>
      </c>
      <c r="V129" s="173">
        <f t="shared" si="186"/>
        <v>1915</v>
      </c>
      <c r="W129" s="82">
        <f t="shared" ref="W129" si="187">IF(Q129=0,0,((V129/Q129)-1)*100)</f>
        <v>-37.063552994131634</v>
      </c>
    </row>
    <row r="130" spans="12:23" ht="14.25" thickTop="1" thickBot="1" x14ac:dyDescent="0.25">
      <c r="L130" s="79" t="s">
        <v>34</v>
      </c>
      <c r="M130" s="80">
        <f t="shared" ref="M130:V130" si="188">+M116+M120+M124+M128</f>
        <v>1692.2350000000001</v>
      </c>
      <c r="N130" s="81">
        <f t="shared" si="188"/>
        <v>2659.5169999999998</v>
      </c>
      <c r="O130" s="173">
        <f t="shared" si="188"/>
        <v>4351.7520000000004</v>
      </c>
      <c r="P130" s="80">
        <f t="shared" si="188"/>
        <v>0</v>
      </c>
      <c r="Q130" s="173">
        <f t="shared" si="188"/>
        <v>4351.7520000000004</v>
      </c>
      <c r="R130" s="80">
        <f t="shared" si="188"/>
        <v>1025</v>
      </c>
      <c r="S130" s="81">
        <f t="shared" si="188"/>
        <v>2277</v>
      </c>
      <c r="T130" s="173">
        <f t="shared" si="188"/>
        <v>3302</v>
      </c>
      <c r="U130" s="80">
        <f t="shared" si="188"/>
        <v>0</v>
      </c>
      <c r="V130" s="173">
        <f t="shared" si="188"/>
        <v>3302</v>
      </c>
      <c r="W130" s="82">
        <f>IF(Q130=0,0,((V130/Q130)-1)*100)</f>
        <v>-24.122514334456568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24.7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0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 t="shared" ref="M139:N141" si="189">+M87+M113</f>
        <v>1393</v>
      </c>
      <c r="N139" s="76">
        <f t="shared" si="189"/>
        <v>3228</v>
      </c>
      <c r="O139" s="180">
        <f>M139+N139</f>
        <v>4621</v>
      </c>
      <c r="P139" s="77">
        <f>+P87+P113</f>
        <v>0</v>
      </c>
      <c r="Q139" s="186">
        <f>O139+P139</f>
        <v>4621</v>
      </c>
      <c r="R139" s="75">
        <f t="shared" ref="R139:S141" si="190">+R87+R113</f>
        <v>113</v>
      </c>
      <c r="S139" s="76">
        <f t="shared" si="190"/>
        <v>273</v>
      </c>
      <c r="T139" s="180">
        <f>R139+S139</f>
        <v>386</v>
      </c>
      <c r="U139" s="77">
        <f>+U87+U113</f>
        <v>0</v>
      </c>
      <c r="V139" s="186">
        <f>T139+U139</f>
        <v>386</v>
      </c>
      <c r="W139" s="78">
        <f>IF(Q139=0,0,((V139/Q139)-1)*100)</f>
        <v>-91.646829690543171</v>
      </c>
    </row>
    <row r="140" spans="12:23" x14ac:dyDescent="0.2">
      <c r="L140" s="59" t="s">
        <v>17</v>
      </c>
      <c r="M140" s="75">
        <f t="shared" si="189"/>
        <v>1300</v>
      </c>
      <c r="N140" s="76">
        <f t="shared" si="189"/>
        <v>2963</v>
      </c>
      <c r="O140" s="180">
        <f t="shared" ref="O140:O141" si="191">M140+N140</f>
        <v>4263</v>
      </c>
      <c r="P140" s="77">
        <f>+P88+P114</f>
        <v>0</v>
      </c>
      <c r="Q140" s="186">
        <f>O140+P140</f>
        <v>4263</v>
      </c>
      <c r="R140" s="75">
        <f t="shared" si="190"/>
        <v>133</v>
      </c>
      <c r="S140" s="76">
        <f t="shared" si="190"/>
        <v>374</v>
      </c>
      <c r="T140" s="180">
        <f t="shared" ref="T140:T141" si="192">R140+S140</f>
        <v>507</v>
      </c>
      <c r="U140" s="77">
        <f>+U88+U114</f>
        <v>0</v>
      </c>
      <c r="V140" s="186">
        <f>T140+U140</f>
        <v>507</v>
      </c>
      <c r="W140" s="78">
        <f>IF(Q140=0,0,((V140/Q140)-1)*100)</f>
        <v>-88.106966924700913</v>
      </c>
    </row>
    <row r="141" spans="12:23" ht="13.5" thickBot="1" x14ac:dyDescent="0.25">
      <c r="L141" s="64" t="s">
        <v>18</v>
      </c>
      <c r="M141" s="75">
        <f t="shared" si="189"/>
        <v>1002</v>
      </c>
      <c r="N141" s="76">
        <f t="shared" si="189"/>
        <v>2979</v>
      </c>
      <c r="O141" s="180">
        <f t="shared" si="191"/>
        <v>3981</v>
      </c>
      <c r="P141" s="77">
        <f>+P89+P115</f>
        <v>0</v>
      </c>
      <c r="Q141" s="186">
        <f>O141+P141</f>
        <v>3981</v>
      </c>
      <c r="R141" s="75">
        <f t="shared" si="190"/>
        <v>141</v>
      </c>
      <c r="S141" s="76">
        <f t="shared" si="190"/>
        <v>486</v>
      </c>
      <c r="T141" s="180">
        <f t="shared" si="192"/>
        <v>627</v>
      </c>
      <c r="U141" s="77">
        <f>+U89+U115</f>
        <v>0</v>
      </c>
      <c r="V141" s="186">
        <f>T141+U141</f>
        <v>627</v>
      </c>
      <c r="W141" s="78">
        <f>IF(Q141=0,0,((V141/Q141)-1)*100)</f>
        <v>-84.250188394875664</v>
      </c>
    </row>
    <row r="142" spans="12:23" ht="14.25" thickTop="1" thickBot="1" x14ac:dyDescent="0.25">
      <c r="L142" s="79" t="s">
        <v>53</v>
      </c>
      <c r="M142" s="80">
        <f t="shared" ref="M142:Q142" si="193">+M139+M140+M141</f>
        <v>3695</v>
      </c>
      <c r="N142" s="81">
        <f t="shared" si="193"/>
        <v>9170</v>
      </c>
      <c r="O142" s="181">
        <f t="shared" si="193"/>
        <v>12865</v>
      </c>
      <c r="P142" s="80">
        <f t="shared" si="193"/>
        <v>0</v>
      </c>
      <c r="Q142" s="181">
        <f t="shared" si="193"/>
        <v>12865</v>
      </c>
      <c r="R142" s="80">
        <f t="shared" ref="R142:V142" si="194">+R139+R140+R141</f>
        <v>387</v>
      </c>
      <c r="S142" s="81">
        <f t="shared" si="194"/>
        <v>1133</v>
      </c>
      <c r="T142" s="181">
        <f t="shared" si="194"/>
        <v>1520</v>
      </c>
      <c r="U142" s="80">
        <f t="shared" si="194"/>
        <v>0</v>
      </c>
      <c r="V142" s="181">
        <f t="shared" si="194"/>
        <v>1520</v>
      </c>
      <c r="W142" s="82">
        <f t="shared" ref="W142" si="195">IF(Q142=0,0,((V142/Q142)-1)*100)</f>
        <v>-88.184998056743098</v>
      </c>
    </row>
    <row r="143" spans="12:23" ht="13.5" thickTop="1" x14ac:dyDescent="0.2">
      <c r="L143" s="59" t="s">
        <v>20</v>
      </c>
      <c r="M143" s="75">
        <f t="shared" ref="M143:N145" si="196">+M91+M117</f>
        <v>742</v>
      </c>
      <c r="N143" s="76">
        <f t="shared" si="196"/>
        <v>2133</v>
      </c>
      <c r="O143" s="180">
        <f>M143+N143</f>
        <v>2875</v>
      </c>
      <c r="P143" s="77">
        <f>+P91+P117</f>
        <v>0</v>
      </c>
      <c r="Q143" s="186">
        <f>O143+P143</f>
        <v>2875</v>
      </c>
      <c r="R143" s="75">
        <f t="shared" ref="R143:S145" si="197">+R91+R117</f>
        <v>122</v>
      </c>
      <c r="S143" s="76">
        <f t="shared" si="197"/>
        <v>351</v>
      </c>
      <c r="T143" s="180">
        <f>R143+S143</f>
        <v>473</v>
      </c>
      <c r="U143" s="77">
        <f>+U91+U117</f>
        <v>0</v>
      </c>
      <c r="V143" s="186">
        <f>T143+U143</f>
        <v>473</v>
      </c>
      <c r="W143" s="78">
        <f>IF(Q143=0,0,((V143/Q143)-1)*100)</f>
        <v>-83.547826086956519</v>
      </c>
    </row>
    <row r="144" spans="12:23" x14ac:dyDescent="0.2">
      <c r="L144" s="59" t="s">
        <v>21</v>
      </c>
      <c r="M144" s="75">
        <f t="shared" si="196"/>
        <v>595</v>
      </c>
      <c r="N144" s="76">
        <f t="shared" si="196"/>
        <v>2275</v>
      </c>
      <c r="O144" s="180">
        <f>M144+N144</f>
        <v>2870</v>
      </c>
      <c r="P144" s="77">
        <f>+P92+P118</f>
        <v>0</v>
      </c>
      <c r="Q144" s="186">
        <f>O144+P144</f>
        <v>2870</v>
      </c>
      <c r="R144" s="75">
        <f t="shared" si="197"/>
        <v>131</v>
      </c>
      <c r="S144" s="76">
        <f t="shared" si="197"/>
        <v>409</v>
      </c>
      <c r="T144" s="180">
        <f>R144+S144</f>
        <v>540</v>
      </c>
      <c r="U144" s="77">
        <f>+U92+U118</f>
        <v>0</v>
      </c>
      <c r="V144" s="186">
        <f>T144+U144</f>
        <v>540</v>
      </c>
      <c r="W144" s="78">
        <f>IF(Q144=0,0,((V144/Q144)-1)*100)</f>
        <v>-81.184668989547035</v>
      </c>
    </row>
    <row r="145" spans="1:23" ht="13.5" thickBot="1" x14ac:dyDescent="0.25">
      <c r="L145" s="59" t="s">
        <v>22</v>
      </c>
      <c r="M145" s="75">
        <f t="shared" si="196"/>
        <v>464.23500000000001</v>
      </c>
      <c r="N145" s="76">
        <f t="shared" si="196"/>
        <v>1710.5170000000001</v>
      </c>
      <c r="O145" s="180">
        <f t="shared" ref="O145:O147" si="198">M145+N145</f>
        <v>2174.752</v>
      </c>
      <c r="P145" s="77">
        <f>+P93+P119</f>
        <v>0</v>
      </c>
      <c r="Q145" s="186">
        <f>O145+P145</f>
        <v>2174.752</v>
      </c>
      <c r="R145" s="75">
        <f t="shared" si="197"/>
        <v>143</v>
      </c>
      <c r="S145" s="76">
        <f t="shared" si="197"/>
        <v>422</v>
      </c>
      <c r="T145" s="180">
        <f t="shared" ref="T145:T147" si="199">R145+S145</f>
        <v>565</v>
      </c>
      <c r="U145" s="77">
        <f>+U93+U119</f>
        <v>0</v>
      </c>
      <c r="V145" s="186">
        <f>T145+U145</f>
        <v>565</v>
      </c>
      <c r="W145" s="78">
        <f>IF(Q145=0,0,((V145/Q145)-1)*100)</f>
        <v>-74.020026191492178</v>
      </c>
    </row>
    <row r="146" spans="1:23" ht="14.25" thickTop="1" thickBot="1" x14ac:dyDescent="0.25">
      <c r="L146" s="79" t="s">
        <v>23</v>
      </c>
      <c r="M146" s="80">
        <f>+M143+M144+M145</f>
        <v>1801.2350000000001</v>
      </c>
      <c r="N146" s="81">
        <f>+N143+N144+N145</f>
        <v>6118.5169999999998</v>
      </c>
      <c r="O146" s="181">
        <f t="shared" si="198"/>
        <v>7919.7520000000004</v>
      </c>
      <c r="P146" s="80">
        <f>+P143+P144+P145</f>
        <v>0</v>
      </c>
      <c r="Q146" s="181">
        <f>+Q143+Q144+Q145</f>
        <v>7919.7520000000004</v>
      </c>
      <c r="R146" s="80">
        <f>+R143+R144+R145</f>
        <v>396</v>
      </c>
      <c r="S146" s="81">
        <f>+S143+S144+S145</f>
        <v>1182</v>
      </c>
      <c r="T146" s="181">
        <f t="shared" si="199"/>
        <v>1578</v>
      </c>
      <c r="U146" s="80">
        <f>+U143+U144+U145</f>
        <v>0</v>
      </c>
      <c r="V146" s="181">
        <f>+V143+V144+V145</f>
        <v>1578</v>
      </c>
      <c r="W146" s="82">
        <f t="shared" ref="W146" si="200">IF(Q146=0,0,((V146/Q146)-1)*100)</f>
        <v>-80.075133665801658</v>
      </c>
    </row>
    <row r="147" spans="1:23" ht="13.5" thickTop="1" x14ac:dyDescent="0.2">
      <c r="L147" s="59" t="s">
        <v>24</v>
      </c>
      <c r="M147" s="75">
        <f t="shared" ref="M147:N149" si="201">+M95+M121</f>
        <v>548</v>
      </c>
      <c r="N147" s="76">
        <f t="shared" si="201"/>
        <v>1024</v>
      </c>
      <c r="O147" s="180">
        <f t="shared" si="198"/>
        <v>1572</v>
      </c>
      <c r="P147" s="77">
        <f>+P95+P121</f>
        <v>0</v>
      </c>
      <c r="Q147" s="186">
        <f>O147+P147</f>
        <v>1572</v>
      </c>
      <c r="R147" s="75">
        <f t="shared" ref="R147:S149" si="202">+R95+R121</f>
        <v>153</v>
      </c>
      <c r="S147" s="76">
        <f t="shared" si="202"/>
        <v>827</v>
      </c>
      <c r="T147" s="180">
        <f t="shared" si="199"/>
        <v>980</v>
      </c>
      <c r="U147" s="77">
        <f>+U95+U121</f>
        <v>0</v>
      </c>
      <c r="V147" s="186">
        <f>T147+U147</f>
        <v>980</v>
      </c>
      <c r="W147" s="78">
        <f>IF(Q147=0,0,((V147/Q147)-1)*100)</f>
        <v>-37.659033078880412</v>
      </c>
    </row>
    <row r="148" spans="1:23" x14ac:dyDescent="0.2">
      <c r="L148" s="59" t="s">
        <v>25</v>
      </c>
      <c r="M148" s="75">
        <f t="shared" si="201"/>
        <v>389</v>
      </c>
      <c r="N148" s="76">
        <f t="shared" si="201"/>
        <v>498</v>
      </c>
      <c r="O148" s="180">
        <f>M148+N148</f>
        <v>887</v>
      </c>
      <c r="P148" s="77">
        <f>+P96+P122</f>
        <v>0</v>
      </c>
      <c r="Q148" s="186">
        <f>O148+P148</f>
        <v>887</v>
      </c>
      <c r="R148" s="75">
        <f t="shared" si="202"/>
        <v>96</v>
      </c>
      <c r="S148" s="76">
        <f t="shared" si="202"/>
        <v>813</v>
      </c>
      <c r="T148" s="180">
        <f>R148+S148</f>
        <v>909</v>
      </c>
      <c r="U148" s="77">
        <f>+U96+U122</f>
        <v>0</v>
      </c>
      <c r="V148" s="186">
        <f>T148+U148</f>
        <v>909</v>
      </c>
      <c r="W148" s="78">
        <f t="shared" ref="W148" si="203">IF(Q148=0,0,((V148/Q148)-1)*100)</f>
        <v>2.4802705749718212</v>
      </c>
    </row>
    <row r="149" spans="1:23" ht="13.5" thickBot="1" x14ac:dyDescent="0.25">
      <c r="L149" s="59" t="s">
        <v>26</v>
      </c>
      <c r="M149" s="75">
        <f t="shared" si="201"/>
        <v>145</v>
      </c>
      <c r="N149" s="76">
        <f t="shared" si="201"/>
        <v>204</v>
      </c>
      <c r="O149" s="182">
        <f>M149+N149</f>
        <v>349</v>
      </c>
      <c r="P149" s="83">
        <f>+P97+P123</f>
        <v>0</v>
      </c>
      <c r="Q149" s="186">
        <f>O149+P149</f>
        <v>349</v>
      </c>
      <c r="R149" s="75">
        <f t="shared" si="202"/>
        <v>73</v>
      </c>
      <c r="S149" s="76">
        <f t="shared" si="202"/>
        <v>612</v>
      </c>
      <c r="T149" s="182">
        <f>R149+S149</f>
        <v>685</v>
      </c>
      <c r="U149" s="83">
        <f>+U97+U123</f>
        <v>0</v>
      </c>
      <c r="V149" s="186">
        <f>T149+U149</f>
        <v>685</v>
      </c>
      <c r="W149" s="78">
        <f>IF(Q149=0,0,((V149/Q149)-1)*100)</f>
        <v>96.275071633237829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1082</v>
      </c>
      <c r="N150" s="85">
        <f t="shared" ref="N150" si="204">+N147+N148+N149</f>
        <v>1726</v>
      </c>
      <c r="O150" s="183">
        <f t="shared" ref="O150" si="205">+O147+O148+O149</f>
        <v>2808</v>
      </c>
      <c r="P150" s="86">
        <f t="shared" ref="P150" si="206">+P147+P148+P149</f>
        <v>0</v>
      </c>
      <c r="Q150" s="183">
        <f t="shared" ref="Q150" si="207">+Q147+Q148+Q149</f>
        <v>2808</v>
      </c>
      <c r="R150" s="85">
        <f t="shared" ref="R150" si="208">+R147+R148+R149</f>
        <v>322</v>
      </c>
      <c r="S150" s="85">
        <f t="shared" ref="S150" si="209">+S147+S148+S149</f>
        <v>2252</v>
      </c>
      <c r="T150" s="183">
        <f t="shared" ref="T150" si="210">+T147+T148+T149</f>
        <v>2574</v>
      </c>
      <c r="U150" s="86">
        <f t="shared" ref="U150" si="211">+U147+U148+U149</f>
        <v>0</v>
      </c>
      <c r="V150" s="183">
        <f t="shared" ref="V150" si="212">+V147+V148+V149</f>
        <v>2574</v>
      </c>
      <c r="W150" s="87">
        <f>IF(Q150=0,0,((V150/Q150)-1)*100)</f>
        <v>-8.3333333333333375</v>
      </c>
    </row>
    <row r="151" spans="1:23" ht="13.5" thickTop="1" x14ac:dyDescent="0.2">
      <c r="L151" s="59" t="s">
        <v>29</v>
      </c>
      <c r="M151" s="75">
        <f t="shared" ref="M151:N153" si="213">+M99+M125</f>
        <v>132</v>
      </c>
      <c r="N151" s="76">
        <f t="shared" si="213"/>
        <v>248</v>
      </c>
      <c r="O151" s="182">
        <f>M151+N151</f>
        <v>380</v>
      </c>
      <c r="P151" s="88">
        <f>+P99+P125</f>
        <v>0</v>
      </c>
      <c r="Q151" s="186">
        <f>O151+P151</f>
        <v>380</v>
      </c>
      <c r="R151" s="75">
        <f t="shared" ref="R151:S153" si="214">+R99+R125</f>
        <v>38</v>
      </c>
      <c r="S151" s="76">
        <f t="shared" si="214"/>
        <v>665</v>
      </c>
      <c r="T151" s="182">
        <f>R151+S151</f>
        <v>703</v>
      </c>
      <c r="U151" s="88">
        <f>+U99+U125</f>
        <v>0</v>
      </c>
      <c r="V151" s="186">
        <f>T151+U151</f>
        <v>703</v>
      </c>
      <c r="W151" s="78">
        <f>IF(Q151=0,0,((V151/Q151)-1)*100)</f>
        <v>85.000000000000014</v>
      </c>
    </row>
    <row r="152" spans="1:23" x14ac:dyDescent="0.2">
      <c r="L152" s="59" t="s">
        <v>30</v>
      </c>
      <c r="M152" s="75">
        <f t="shared" si="213"/>
        <v>115</v>
      </c>
      <c r="N152" s="76">
        <f t="shared" si="213"/>
        <v>232</v>
      </c>
      <c r="O152" s="182">
        <f t="shared" ref="O152" si="215">M152+N152</f>
        <v>347</v>
      </c>
      <c r="P152" s="77">
        <f>+P100+P126</f>
        <v>0</v>
      </c>
      <c r="Q152" s="186">
        <f>O152+P152</f>
        <v>347</v>
      </c>
      <c r="R152" s="75">
        <f t="shared" si="214"/>
        <v>0</v>
      </c>
      <c r="S152" s="76">
        <f t="shared" si="214"/>
        <v>448</v>
      </c>
      <c r="T152" s="182">
        <f t="shared" ref="T152" si="216">R152+S152</f>
        <v>448</v>
      </c>
      <c r="U152" s="77">
        <f>+U100+U126</f>
        <v>0</v>
      </c>
      <c r="V152" s="186">
        <f>T152+U152</f>
        <v>448</v>
      </c>
      <c r="W152" s="78">
        <f t="shared" ref="W152" si="217">IF(Q152=0,0,((V152/Q152)-1)*100)</f>
        <v>29.106628242074926</v>
      </c>
    </row>
    <row r="153" spans="1:23" ht="13.5" thickBot="1" x14ac:dyDescent="0.25">
      <c r="A153" s="319"/>
      <c r="K153" s="319"/>
      <c r="L153" s="59" t="s">
        <v>31</v>
      </c>
      <c r="M153" s="75">
        <f t="shared" si="213"/>
        <v>107</v>
      </c>
      <c r="N153" s="76">
        <f t="shared" si="213"/>
        <v>245</v>
      </c>
      <c r="O153" s="182">
        <f>M153+N153</f>
        <v>352</v>
      </c>
      <c r="P153" s="77">
        <f>+P101+P127</f>
        <v>0</v>
      </c>
      <c r="Q153" s="186">
        <f>O153+P153</f>
        <v>352</v>
      </c>
      <c r="R153" s="75">
        <f t="shared" si="214"/>
        <v>38</v>
      </c>
      <c r="S153" s="76">
        <f t="shared" si="214"/>
        <v>63</v>
      </c>
      <c r="T153" s="182">
        <f>R153+S153</f>
        <v>101</v>
      </c>
      <c r="U153" s="77">
        <f>+U101+U127</f>
        <v>0</v>
      </c>
      <c r="V153" s="186">
        <f>T153+U153</f>
        <v>101</v>
      </c>
      <c r="W153" s="78">
        <f>IF(Q153=0,0,((V153/Q153)-1)*100)</f>
        <v>-71.306818181818187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18">+M151+M152+M153</f>
        <v>354</v>
      </c>
      <c r="N154" s="85">
        <f t="shared" si="218"/>
        <v>725</v>
      </c>
      <c r="O154" s="183">
        <f t="shared" si="218"/>
        <v>1079</v>
      </c>
      <c r="P154" s="86">
        <f t="shared" si="218"/>
        <v>0</v>
      </c>
      <c r="Q154" s="183">
        <f t="shared" si="218"/>
        <v>1079</v>
      </c>
      <c r="R154" s="85">
        <f t="shared" si="218"/>
        <v>76</v>
      </c>
      <c r="S154" s="85">
        <f t="shared" si="218"/>
        <v>1176</v>
      </c>
      <c r="T154" s="183">
        <f t="shared" si="218"/>
        <v>1252</v>
      </c>
      <c r="U154" s="86">
        <f t="shared" si="218"/>
        <v>0</v>
      </c>
      <c r="V154" s="183">
        <f t="shared" si="218"/>
        <v>1252</v>
      </c>
      <c r="W154" s="87">
        <f>IF(Q154=0,0,((V154/Q154)-1)*100)</f>
        <v>16.033364226135305</v>
      </c>
    </row>
    <row r="155" spans="1:23" ht="14.25" thickTop="1" thickBot="1" x14ac:dyDescent="0.25">
      <c r="L155" s="79" t="s">
        <v>33</v>
      </c>
      <c r="M155" s="80">
        <f t="shared" ref="M155:V155" si="219">+M146+M150+M154</f>
        <v>3237.2350000000001</v>
      </c>
      <c r="N155" s="81">
        <f t="shared" si="219"/>
        <v>8569.5169999999998</v>
      </c>
      <c r="O155" s="173">
        <f t="shared" si="219"/>
        <v>11806.752</v>
      </c>
      <c r="P155" s="80">
        <f t="shared" si="219"/>
        <v>0</v>
      </c>
      <c r="Q155" s="173">
        <f t="shared" si="219"/>
        <v>11806.752</v>
      </c>
      <c r="R155" s="80">
        <f t="shared" si="219"/>
        <v>794</v>
      </c>
      <c r="S155" s="81">
        <f t="shared" si="219"/>
        <v>4610</v>
      </c>
      <c r="T155" s="173">
        <f t="shared" si="219"/>
        <v>5404</v>
      </c>
      <c r="U155" s="80">
        <f t="shared" si="219"/>
        <v>0</v>
      </c>
      <c r="V155" s="173">
        <f t="shared" si="219"/>
        <v>5404</v>
      </c>
      <c r="W155" s="82">
        <f t="shared" ref="W155" si="220">IF(Q155=0,0,((V155/Q155)-1)*100)</f>
        <v>-54.229579820089377</v>
      </c>
    </row>
    <row r="156" spans="1:23" ht="14.25" thickTop="1" thickBot="1" x14ac:dyDescent="0.25">
      <c r="L156" s="79" t="s">
        <v>34</v>
      </c>
      <c r="M156" s="80">
        <f t="shared" ref="M156:V156" si="221">+M142+M146+M150+M154</f>
        <v>6932.2350000000006</v>
      </c>
      <c r="N156" s="81">
        <f t="shared" si="221"/>
        <v>17739.517</v>
      </c>
      <c r="O156" s="173">
        <f t="shared" si="221"/>
        <v>24671.752</v>
      </c>
      <c r="P156" s="80">
        <f t="shared" si="221"/>
        <v>0</v>
      </c>
      <c r="Q156" s="173">
        <f t="shared" si="221"/>
        <v>24671.752</v>
      </c>
      <c r="R156" s="80">
        <f t="shared" si="221"/>
        <v>1181</v>
      </c>
      <c r="S156" s="81">
        <f t="shared" si="221"/>
        <v>5743</v>
      </c>
      <c r="T156" s="173">
        <f t="shared" si="221"/>
        <v>6924</v>
      </c>
      <c r="U156" s="80">
        <f t="shared" si="221"/>
        <v>0</v>
      </c>
      <c r="V156" s="173">
        <f t="shared" si="221"/>
        <v>6924</v>
      </c>
      <c r="W156" s="82">
        <f>IF(Q156=0,0,((V156/Q156)-1)*100)</f>
        <v>-71.935515564520912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24.7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213" t="s">
        <v>4</v>
      </c>
      <c r="N161" s="214"/>
      <c r="O161" s="251"/>
      <c r="P161" s="213"/>
      <c r="Q161" s="213"/>
      <c r="R161" s="213" t="s">
        <v>5</v>
      </c>
      <c r="S161" s="214"/>
      <c r="T161" s="251"/>
      <c r="U161" s="213"/>
      <c r="V161" s="213"/>
      <c r="W161" s="30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>T165+U165</f>
        <v>0</v>
      </c>
      <c r="W165" s="336">
        <f>IF(Q165=0,0,((V165/Q165)-1)*100)</f>
        <v>0</v>
      </c>
    </row>
    <row r="166" spans="12:23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>O166+P166</f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336">
        <f>IF(Q166=0,0,((V166/Q166)-1)*100)</f>
        <v>0</v>
      </c>
    </row>
    <row r="167" spans="12:23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ref="Q167" si="222">O167+P167</f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 t="shared" ref="V167" si="223">T167+U167</f>
        <v>0</v>
      </c>
      <c r="W167" s="336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 t="shared" ref="M168:Q168" si="224">+M165+M166+M167</f>
        <v>0</v>
      </c>
      <c r="N168" s="239">
        <f t="shared" si="224"/>
        <v>0</v>
      </c>
      <c r="O168" s="240">
        <f t="shared" si="224"/>
        <v>0</v>
      </c>
      <c r="P168" s="238">
        <f t="shared" si="224"/>
        <v>0</v>
      </c>
      <c r="Q168" s="240">
        <f t="shared" si="224"/>
        <v>0</v>
      </c>
      <c r="R168" s="238">
        <f t="shared" ref="R168:V168" si="225">+R165+R166+R167</f>
        <v>0</v>
      </c>
      <c r="S168" s="239">
        <f t="shared" si="225"/>
        <v>0</v>
      </c>
      <c r="T168" s="240">
        <f t="shared" si="225"/>
        <v>0</v>
      </c>
      <c r="U168" s="238">
        <f t="shared" si="225"/>
        <v>0</v>
      </c>
      <c r="V168" s="240">
        <f t="shared" si="225"/>
        <v>0</v>
      </c>
      <c r="W168" s="335">
        <f t="shared" ref="W168:W169" si="226">IF(Q168=0,0,((V168/Q168)-1)*100)</f>
        <v>0</v>
      </c>
    </row>
    <row r="169" spans="12:23" ht="13.5" thickTop="1" x14ac:dyDescent="0.2">
      <c r="L169" s="216" t="s">
        <v>20</v>
      </c>
      <c r="M169" s="232">
        <v>0</v>
      </c>
      <c r="N169" s="233">
        <v>0</v>
      </c>
      <c r="O169" s="234">
        <f>SUM(M169:N169)</f>
        <v>0</v>
      </c>
      <c r="P169" s="235">
        <v>0</v>
      </c>
      <c r="Q169" s="234">
        <f>O169+P169</f>
        <v>0</v>
      </c>
      <c r="R169" s="232">
        <v>0</v>
      </c>
      <c r="S169" s="233">
        <v>0</v>
      </c>
      <c r="T169" s="234">
        <f>SUM(R169:S169)</f>
        <v>0</v>
      </c>
      <c r="U169" s="235">
        <v>0</v>
      </c>
      <c r="V169" s="234">
        <f>T169+U169</f>
        <v>0</v>
      </c>
      <c r="W169" s="336">
        <f t="shared" si="226"/>
        <v>0</v>
      </c>
    </row>
    <row r="170" spans="12:23" x14ac:dyDescent="0.2">
      <c r="L170" s="216" t="s">
        <v>21</v>
      </c>
      <c r="M170" s="232">
        <v>0</v>
      </c>
      <c r="N170" s="233">
        <v>0</v>
      </c>
      <c r="O170" s="234">
        <f>SUM(M170:N170)</f>
        <v>0</v>
      </c>
      <c r="P170" s="235">
        <v>0</v>
      </c>
      <c r="Q170" s="234">
        <f>O170+P170</f>
        <v>0</v>
      </c>
      <c r="R170" s="232">
        <v>0</v>
      </c>
      <c r="S170" s="233">
        <v>0</v>
      </c>
      <c r="T170" s="234">
        <f>SUM(R170:S170)</f>
        <v>0</v>
      </c>
      <c r="U170" s="235">
        <v>0</v>
      </c>
      <c r="V170" s="234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v>0</v>
      </c>
      <c r="N171" s="233">
        <v>0</v>
      </c>
      <c r="O171" s="234">
        <f t="shared" ref="O171:O173" si="227">SUM(M171:N171)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 t="shared" ref="T171:T173" si="228">SUM(R171:S171)</f>
        <v>0</v>
      </c>
      <c r="U171" s="235">
        <v>0</v>
      </c>
      <c r="V171" s="234">
        <f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27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28"/>
        <v>0</v>
      </c>
      <c r="U172" s="238">
        <f>+U169+U170+U171</f>
        <v>0</v>
      </c>
      <c r="V172" s="240">
        <f>+V169+V170+V171</f>
        <v>0</v>
      </c>
      <c r="W172" s="335">
        <f t="shared" ref="W172" si="229">IF(Q172=0,0,((V172/Q172)-1)*100)</f>
        <v>0</v>
      </c>
    </row>
    <row r="173" spans="12:23" ht="13.5" thickTop="1" x14ac:dyDescent="0.2">
      <c r="L173" s="216" t="s">
        <v>24</v>
      </c>
      <c r="M173" s="232">
        <v>0</v>
      </c>
      <c r="N173" s="233">
        <v>0</v>
      </c>
      <c r="O173" s="234">
        <f t="shared" si="227"/>
        <v>0</v>
      </c>
      <c r="P173" s="235">
        <v>0</v>
      </c>
      <c r="Q173" s="234">
        <f t="shared" ref="Q173" si="230">O173+P173</f>
        <v>0</v>
      </c>
      <c r="R173" s="232">
        <v>0</v>
      </c>
      <c r="S173" s="233">
        <v>0</v>
      </c>
      <c r="T173" s="234">
        <f t="shared" si="228"/>
        <v>0</v>
      </c>
      <c r="U173" s="235">
        <v>0</v>
      </c>
      <c r="V173" s="234">
        <f t="shared" ref="V173" si="231">T173+U173</f>
        <v>0</v>
      </c>
      <c r="W173" s="336">
        <f>IF(Q173=0,0,((V173/Q173)-1)*100)</f>
        <v>0</v>
      </c>
    </row>
    <row r="174" spans="12:23" x14ac:dyDescent="0.2">
      <c r="L174" s="216" t="s">
        <v>25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336">
        <f>IF(Q174=0,0,((V174/Q174)-1)*100)</f>
        <v>0</v>
      </c>
    </row>
    <row r="175" spans="12:23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>O175+P175</f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32">+N173+N174+N175</f>
        <v>0</v>
      </c>
      <c r="O176" s="246">
        <f t="shared" si="232"/>
        <v>0</v>
      </c>
      <c r="P176" s="247">
        <f t="shared" si="232"/>
        <v>0</v>
      </c>
      <c r="Q176" s="246">
        <f t="shared" si="232"/>
        <v>0</v>
      </c>
      <c r="R176" s="245">
        <f t="shared" si="232"/>
        <v>0</v>
      </c>
      <c r="S176" s="245">
        <f t="shared" si="232"/>
        <v>0</v>
      </c>
      <c r="T176" s="246">
        <f t="shared" si="232"/>
        <v>0</v>
      </c>
      <c r="U176" s="247">
        <f t="shared" si="232"/>
        <v>0</v>
      </c>
      <c r="V176" s="246">
        <f t="shared" si="232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v>0</v>
      </c>
      <c r="N177" s="233">
        <v>0</v>
      </c>
      <c r="O177" s="242">
        <f t="shared" ref="O177" si="233">SUM(M177:N177)</f>
        <v>0</v>
      </c>
      <c r="P177" s="249">
        <v>0</v>
      </c>
      <c r="Q177" s="242">
        <f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>O178+P178</f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336">
        <f t="shared" ref="W178" si="234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>
        <v>0</v>
      </c>
      <c r="N179" s="233">
        <v>0</v>
      </c>
      <c r="O179" s="242">
        <f>SUM(M179:N179)</f>
        <v>0</v>
      </c>
      <c r="P179" s="235">
        <v>0</v>
      </c>
      <c r="Q179" s="242">
        <f>O179+P179</f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35">+M177+M178+M179</f>
        <v>0</v>
      </c>
      <c r="N180" s="245">
        <f t="shared" si="235"/>
        <v>0</v>
      </c>
      <c r="O180" s="246">
        <f t="shared" si="235"/>
        <v>0</v>
      </c>
      <c r="P180" s="247">
        <f t="shared" si="235"/>
        <v>0</v>
      </c>
      <c r="Q180" s="246">
        <f t="shared" si="235"/>
        <v>0</v>
      </c>
      <c r="R180" s="245">
        <f t="shared" si="235"/>
        <v>0</v>
      </c>
      <c r="S180" s="245">
        <f t="shared" si="235"/>
        <v>0</v>
      </c>
      <c r="T180" s="246">
        <f t="shared" si="235"/>
        <v>0</v>
      </c>
      <c r="U180" s="247">
        <f t="shared" si="235"/>
        <v>0</v>
      </c>
      <c r="V180" s="246">
        <f t="shared" si="235"/>
        <v>0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36">+M172+M176+M180</f>
        <v>0</v>
      </c>
      <c r="N181" s="239">
        <f t="shared" si="236"/>
        <v>0</v>
      </c>
      <c r="O181" s="240">
        <f t="shared" si="236"/>
        <v>0</v>
      </c>
      <c r="P181" s="238">
        <f t="shared" si="236"/>
        <v>0</v>
      </c>
      <c r="Q181" s="240">
        <f t="shared" si="236"/>
        <v>0</v>
      </c>
      <c r="R181" s="238">
        <f t="shared" si="236"/>
        <v>0</v>
      </c>
      <c r="S181" s="239">
        <f t="shared" si="236"/>
        <v>0</v>
      </c>
      <c r="T181" s="240">
        <f t="shared" si="236"/>
        <v>0</v>
      </c>
      <c r="U181" s="238">
        <f t="shared" si="236"/>
        <v>0</v>
      </c>
      <c r="V181" s="240">
        <f t="shared" si="236"/>
        <v>0</v>
      </c>
      <c r="W181" s="335">
        <f t="shared" ref="W181" si="237"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38">+M168+M172+M176+M180</f>
        <v>0</v>
      </c>
      <c r="N182" s="239">
        <f t="shared" si="238"/>
        <v>0</v>
      </c>
      <c r="O182" s="240">
        <f t="shared" si="238"/>
        <v>0</v>
      </c>
      <c r="P182" s="238">
        <f t="shared" si="238"/>
        <v>0</v>
      </c>
      <c r="Q182" s="240">
        <f t="shared" si="238"/>
        <v>0</v>
      </c>
      <c r="R182" s="238">
        <f t="shared" si="238"/>
        <v>0</v>
      </c>
      <c r="S182" s="239">
        <f t="shared" si="238"/>
        <v>0</v>
      </c>
      <c r="T182" s="240">
        <f t="shared" si="238"/>
        <v>0</v>
      </c>
      <c r="U182" s="238">
        <f t="shared" si="238"/>
        <v>0</v>
      </c>
      <c r="V182" s="240">
        <f t="shared" si="238"/>
        <v>0</v>
      </c>
      <c r="W182" s="335">
        <f>IF(Q182=0,0,((V182/Q182)-1)*100)</f>
        <v>0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213" t="s">
        <v>4</v>
      </c>
      <c r="N187" s="214"/>
      <c r="O187" s="251"/>
      <c r="P187" s="213"/>
      <c r="Q187" s="213"/>
      <c r="R187" s="213" t="s">
        <v>5</v>
      </c>
      <c r="S187" s="214"/>
      <c r="T187" s="251"/>
      <c r="U187" s="213"/>
      <c r="V187" s="213"/>
      <c r="W187" s="30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</row>
    <row r="190" spans="1:23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1:23" x14ac:dyDescent="0.2">
      <c r="L191" s="216" t="s">
        <v>16</v>
      </c>
      <c r="M191" s="232">
        <v>0</v>
      </c>
      <c r="N191" s="233">
        <v>0</v>
      </c>
      <c r="O191" s="234">
        <f>M191+N191</f>
        <v>0</v>
      </c>
      <c r="P191" s="235">
        <v>0</v>
      </c>
      <c r="Q191" s="234">
        <f>O191+P191</f>
        <v>0</v>
      </c>
      <c r="R191" s="232">
        <v>0</v>
      </c>
      <c r="S191" s="233">
        <v>0</v>
      </c>
      <c r="T191" s="234">
        <f>R191+S191</f>
        <v>0</v>
      </c>
      <c r="U191" s="235">
        <v>0</v>
      </c>
      <c r="V191" s="234">
        <f>T191+U191</f>
        <v>0</v>
      </c>
      <c r="W191" s="336">
        <f>IF(Q191=0,0,((V191/Q191)-1)*100)</f>
        <v>0</v>
      </c>
    </row>
    <row r="192" spans="1:23" x14ac:dyDescent="0.2">
      <c r="L192" s="216" t="s">
        <v>17</v>
      </c>
      <c r="M192" s="232">
        <v>0</v>
      </c>
      <c r="N192" s="233">
        <v>0</v>
      </c>
      <c r="O192" s="234">
        <f>M192+N192</f>
        <v>0</v>
      </c>
      <c r="P192" s="235">
        <v>0</v>
      </c>
      <c r="Q192" s="234">
        <f>O192+P192</f>
        <v>0</v>
      </c>
      <c r="R192" s="232">
        <v>0</v>
      </c>
      <c r="S192" s="233">
        <v>0</v>
      </c>
      <c r="T192" s="234">
        <f>R192+S192</f>
        <v>0</v>
      </c>
      <c r="U192" s="235">
        <v>0</v>
      </c>
      <c r="V192" s="234">
        <f>T192+U192</f>
        <v>0</v>
      </c>
      <c r="W192" s="336">
        <f>IF(Q192=0,0,((V192/Q192)-1)*100)</f>
        <v>0</v>
      </c>
    </row>
    <row r="193" spans="1:23" ht="13.5" thickBot="1" x14ac:dyDescent="0.25">
      <c r="L193" s="221" t="s">
        <v>18</v>
      </c>
      <c r="M193" s="232">
        <v>0</v>
      </c>
      <c r="N193" s="233">
        <v>0</v>
      </c>
      <c r="O193" s="234">
        <f>M193+N193</f>
        <v>0</v>
      </c>
      <c r="P193" s="235">
        <v>0</v>
      </c>
      <c r="Q193" s="234">
        <f t="shared" ref="Q193" si="239">O193+P193</f>
        <v>0</v>
      </c>
      <c r="R193" s="232">
        <v>0</v>
      </c>
      <c r="S193" s="233">
        <v>0</v>
      </c>
      <c r="T193" s="234">
        <f>R193+S193</f>
        <v>0</v>
      </c>
      <c r="U193" s="235">
        <v>0</v>
      </c>
      <c r="V193" s="234">
        <f t="shared" ref="V193" si="240">T193+U193</f>
        <v>0</v>
      </c>
      <c r="W193" s="336">
        <f>IF(Q193=0,0,((V193/Q193)-1)*100)</f>
        <v>0</v>
      </c>
    </row>
    <row r="194" spans="1:23" ht="14.25" thickTop="1" thickBot="1" x14ac:dyDescent="0.25">
      <c r="L194" s="237" t="s">
        <v>53</v>
      </c>
      <c r="M194" s="238">
        <f t="shared" ref="M194:Q194" si="241">+M191+M192+M193</f>
        <v>0</v>
      </c>
      <c r="N194" s="239">
        <f t="shared" si="241"/>
        <v>0</v>
      </c>
      <c r="O194" s="240">
        <f t="shared" si="241"/>
        <v>0</v>
      </c>
      <c r="P194" s="238">
        <f t="shared" si="241"/>
        <v>0</v>
      </c>
      <c r="Q194" s="240">
        <f t="shared" si="241"/>
        <v>0</v>
      </c>
      <c r="R194" s="238">
        <f t="shared" ref="R194:V194" si="242">+R191+R192+R193</f>
        <v>0</v>
      </c>
      <c r="S194" s="239">
        <f t="shared" si="242"/>
        <v>0</v>
      </c>
      <c r="T194" s="240">
        <f t="shared" si="242"/>
        <v>0</v>
      </c>
      <c r="U194" s="238">
        <f t="shared" si="242"/>
        <v>0</v>
      </c>
      <c r="V194" s="240">
        <f t="shared" si="242"/>
        <v>0</v>
      </c>
      <c r="W194" s="335">
        <f t="shared" ref="W194:W195" si="243">IF(Q194=0,0,((V194/Q194)-1)*100)</f>
        <v>0</v>
      </c>
    </row>
    <row r="195" spans="1:23" ht="13.5" thickTop="1" x14ac:dyDescent="0.2">
      <c r="L195" s="216" t="s">
        <v>20</v>
      </c>
      <c r="M195" s="232">
        <v>0</v>
      </c>
      <c r="N195" s="233">
        <v>0</v>
      </c>
      <c r="O195" s="234">
        <f>SUM(M195:N195)</f>
        <v>0</v>
      </c>
      <c r="P195" s="235">
        <v>0</v>
      </c>
      <c r="Q195" s="234">
        <f>O195+P195</f>
        <v>0</v>
      </c>
      <c r="R195" s="232">
        <v>0</v>
      </c>
      <c r="S195" s="233">
        <v>0</v>
      </c>
      <c r="T195" s="234">
        <f>SUM(R195:S195)</f>
        <v>0</v>
      </c>
      <c r="U195" s="235">
        <v>0</v>
      </c>
      <c r="V195" s="234">
        <f>T195+U195</f>
        <v>0</v>
      </c>
      <c r="W195" s="336">
        <f t="shared" si="243"/>
        <v>0</v>
      </c>
    </row>
    <row r="196" spans="1:23" ht="15.75" customHeight="1" x14ac:dyDescent="0.2">
      <c r="L196" s="216" t="s">
        <v>21</v>
      </c>
      <c r="M196" s="232">
        <v>0</v>
      </c>
      <c r="N196" s="233">
        <v>0</v>
      </c>
      <c r="O196" s="234">
        <f>SUM(M196:N196)</f>
        <v>0</v>
      </c>
      <c r="P196" s="235">
        <v>0</v>
      </c>
      <c r="Q196" s="234">
        <f>O196+P196</f>
        <v>0</v>
      </c>
      <c r="R196" s="232">
        <v>0</v>
      </c>
      <c r="S196" s="233">
        <v>0</v>
      </c>
      <c r="T196" s="234">
        <f>SUM(R196:S196)</f>
        <v>0</v>
      </c>
      <c r="U196" s="235">
        <v>0</v>
      </c>
      <c r="V196" s="234">
        <f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32">
        <v>0</v>
      </c>
      <c r="N197" s="233">
        <v>0</v>
      </c>
      <c r="O197" s="234">
        <f t="shared" ref="O197:O199" si="244">SUM(M197:N197)</f>
        <v>0</v>
      </c>
      <c r="P197" s="235">
        <v>0</v>
      </c>
      <c r="Q197" s="234">
        <f>O197+P197</f>
        <v>0</v>
      </c>
      <c r="R197" s="232">
        <v>0</v>
      </c>
      <c r="S197" s="233">
        <v>0</v>
      </c>
      <c r="T197" s="234">
        <f t="shared" ref="T197:T199" si="245">SUM(R197:S197)</f>
        <v>0</v>
      </c>
      <c r="U197" s="235">
        <v>0</v>
      </c>
      <c r="V197" s="234">
        <f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44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45"/>
        <v>0</v>
      </c>
      <c r="U198" s="238">
        <f>+U195+U196+U197</f>
        <v>0</v>
      </c>
      <c r="V198" s="240">
        <f>+V195+V196+V197</f>
        <v>0</v>
      </c>
      <c r="W198" s="335">
        <f t="shared" ref="W198" si="246">IF(Q198=0,0,((V198/Q198)-1)*100)</f>
        <v>0</v>
      </c>
    </row>
    <row r="199" spans="1:23" ht="13.5" thickTop="1" x14ac:dyDescent="0.2">
      <c r="L199" s="216" t="s">
        <v>24</v>
      </c>
      <c r="M199" s="232">
        <v>0</v>
      </c>
      <c r="N199" s="233">
        <v>0</v>
      </c>
      <c r="O199" s="234">
        <f t="shared" si="244"/>
        <v>0</v>
      </c>
      <c r="P199" s="235">
        <v>0</v>
      </c>
      <c r="Q199" s="234">
        <f>O199+P199</f>
        <v>0</v>
      </c>
      <c r="R199" s="232">
        <v>0</v>
      </c>
      <c r="S199" s="233">
        <v>0</v>
      </c>
      <c r="T199" s="234">
        <f t="shared" si="245"/>
        <v>0</v>
      </c>
      <c r="U199" s="235">
        <v>0</v>
      </c>
      <c r="V199" s="234">
        <f>T199+U199</f>
        <v>0</v>
      </c>
      <c r="W199" s="336">
        <f>IF(Q199=0,0,((V199/Q199)-1)*100)</f>
        <v>0</v>
      </c>
    </row>
    <row r="200" spans="1:23" x14ac:dyDescent="0.2">
      <c r="L200" s="216" t="s">
        <v>25</v>
      </c>
      <c r="M200" s="232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32">
        <v>0</v>
      </c>
      <c r="S200" s="233">
        <v>0</v>
      </c>
      <c r="T200" s="234">
        <f>SUM(R200:S200)</f>
        <v>0</v>
      </c>
      <c r="U200" s="235">
        <v>0</v>
      </c>
      <c r="V200" s="234">
        <f>T200+U200</f>
        <v>0</v>
      </c>
      <c r="W200" s="336">
        <f>IF(Q200=0,0,((V200/Q200)-1)*100)</f>
        <v>0</v>
      </c>
    </row>
    <row r="201" spans="1:23" ht="13.5" thickBot="1" x14ac:dyDescent="0.25">
      <c r="L201" s="216" t="s">
        <v>26</v>
      </c>
      <c r="M201" s="232">
        <v>0</v>
      </c>
      <c r="N201" s="233">
        <v>0</v>
      </c>
      <c r="O201" s="242">
        <f>SUM(M201:N201)</f>
        <v>0</v>
      </c>
      <c r="P201" s="243">
        <v>0</v>
      </c>
      <c r="Q201" s="242">
        <f>O201+P201</f>
        <v>0</v>
      </c>
      <c r="R201" s="232">
        <v>0</v>
      </c>
      <c r="S201" s="233">
        <v>0</v>
      </c>
      <c r="T201" s="242">
        <f>SUM(R201:S201)</f>
        <v>0</v>
      </c>
      <c r="U201" s="243">
        <v>0</v>
      </c>
      <c r="V201" s="242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47">+N199+N200+N201</f>
        <v>0</v>
      </c>
      <c r="O202" s="246">
        <f t="shared" ref="O202" si="248">+O199+O200+O201</f>
        <v>0</v>
      </c>
      <c r="P202" s="247">
        <f t="shared" ref="P202" si="249">+P199+P200+P201</f>
        <v>0</v>
      </c>
      <c r="Q202" s="246">
        <f t="shared" ref="Q202" si="250">+Q199+Q200+Q201</f>
        <v>0</v>
      </c>
      <c r="R202" s="245">
        <f t="shared" ref="R202" si="251">+R199+R200+R201</f>
        <v>0</v>
      </c>
      <c r="S202" s="245">
        <f t="shared" ref="S202" si="252">+S199+S200+S201</f>
        <v>0</v>
      </c>
      <c r="T202" s="246">
        <f t="shared" ref="T202" si="253">+T199+T200+T201</f>
        <v>0</v>
      </c>
      <c r="U202" s="247">
        <f t="shared" ref="U202" si="254">+U199+U200+U201</f>
        <v>0</v>
      </c>
      <c r="V202" s="246">
        <f t="shared" ref="V202" si="255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v>0</v>
      </c>
      <c r="N203" s="233">
        <v>0</v>
      </c>
      <c r="O203" s="242">
        <f t="shared" ref="O203" si="256">SUM(M203:N203)</f>
        <v>0</v>
      </c>
      <c r="P203" s="249">
        <v>0</v>
      </c>
      <c r="Q203" s="242">
        <f>O203+P203</f>
        <v>0</v>
      </c>
      <c r="R203" s="232">
        <v>0</v>
      </c>
      <c r="S203" s="233">
        <v>0</v>
      </c>
      <c r="T203" s="242">
        <f>SUM(R203:S203)</f>
        <v>0</v>
      </c>
      <c r="U203" s="249">
        <v>0</v>
      </c>
      <c r="V203" s="242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v>0</v>
      </c>
      <c r="N204" s="233">
        <v>0</v>
      </c>
      <c r="O204" s="242">
        <f>SUM(M204:N204)</f>
        <v>0</v>
      </c>
      <c r="P204" s="235">
        <v>0</v>
      </c>
      <c r="Q204" s="242">
        <f>O204+P204</f>
        <v>0</v>
      </c>
      <c r="R204" s="232">
        <v>0</v>
      </c>
      <c r="S204" s="233">
        <v>0</v>
      </c>
      <c r="T204" s="242">
        <f>SUM(R204:S204)</f>
        <v>0</v>
      </c>
      <c r="U204" s="235">
        <v>0</v>
      </c>
      <c r="V204" s="242">
        <f>T204+U204</f>
        <v>0</v>
      </c>
      <c r="W204" s="336">
        <f t="shared" ref="W204" si="257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32">
        <v>0</v>
      </c>
      <c r="N205" s="233">
        <v>0</v>
      </c>
      <c r="O205" s="242">
        <f>SUM(M205:N205)</f>
        <v>0</v>
      </c>
      <c r="P205" s="235">
        <v>0</v>
      </c>
      <c r="Q205" s="242">
        <f>O205+P205</f>
        <v>0</v>
      </c>
      <c r="R205" s="232">
        <v>0</v>
      </c>
      <c r="S205" s="233">
        <v>0</v>
      </c>
      <c r="T205" s="242">
        <f>SUM(R205:S205)</f>
        <v>0</v>
      </c>
      <c r="U205" s="235">
        <v>0</v>
      </c>
      <c r="V205" s="242">
        <f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58">+M203+M204+M205</f>
        <v>0</v>
      </c>
      <c r="N206" s="245">
        <f t="shared" si="258"/>
        <v>0</v>
      </c>
      <c r="O206" s="246">
        <f t="shared" si="258"/>
        <v>0</v>
      </c>
      <c r="P206" s="247">
        <f t="shared" si="258"/>
        <v>0</v>
      </c>
      <c r="Q206" s="246">
        <f t="shared" si="258"/>
        <v>0</v>
      </c>
      <c r="R206" s="245">
        <f t="shared" si="258"/>
        <v>0</v>
      </c>
      <c r="S206" s="245">
        <f t="shared" si="258"/>
        <v>0</v>
      </c>
      <c r="T206" s="246">
        <f t="shared" si="258"/>
        <v>0</v>
      </c>
      <c r="U206" s="247">
        <f t="shared" si="258"/>
        <v>0</v>
      </c>
      <c r="V206" s="246">
        <f t="shared" si="258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59">+M198+M202+M206</f>
        <v>0</v>
      </c>
      <c r="N207" s="239">
        <f t="shared" si="259"/>
        <v>0</v>
      </c>
      <c r="O207" s="240">
        <f t="shared" si="259"/>
        <v>0</v>
      </c>
      <c r="P207" s="238">
        <f t="shared" si="259"/>
        <v>0</v>
      </c>
      <c r="Q207" s="240">
        <f t="shared" si="259"/>
        <v>0</v>
      </c>
      <c r="R207" s="238">
        <f t="shared" si="259"/>
        <v>0</v>
      </c>
      <c r="S207" s="239">
        <f t="shared" si="259"/>
        <v>0</v>
      </c>
      <c r="T207" s="240">
        <f t="shared" si="259"/>
        <v>0</v>
      </c>
      <c r="U207" s="238">
        <f t="shared" si="259"/>
        <v>0</v>
      </c>
      <c r="V207" s="240">
        <f t="shared" si="259"/>
        <v>0</v>
      </c>
      <c r="W207" s="335">
        <f t="shared" ref="W207" si="260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61">+M194+M198+M202+M206</f>
        <v>0</v>
      </c>
      <c r="N208" s="239">
        <f t="shared" si="261"/>
        <v>0</v>
      </c>
      <c r="O208" s="240">
        <f t="shared" si="261"/>
        <v>0</v>
      </c>
      <c r="P208" s="238">
        <f t="shared" si="261"/>
        <v>0</v>
      </c>
      <c r="Q208" s="240">
        <f t="shared" si="261"/>
        <v>0</v>
      </c>
      <c r="R208" s="238">
        <f t="shared" si="261"/>
        <v>0</v>
      </c>
      <c r="S208" s="239">
        <f t="shared" si="261"/>
        <v>0</v>
      </c>
      <c r="T208" s="240">
        <f t="shared" si="261"/>
        <v>0</v>
      </c>
      <c r="U208" s="238">
        <f t="shared" si="261"/>
        <v>0</v>
      </c>
      <c r="V208" s="240">
        <f t="shared" si="261"/>
        <v>0</v>
      </c>
      <c r="W208" s="335">
        <f>IF(Q208=0,0,((V208/Q208)-1)*100)</f>
        <v>0</v>
      </c>
    </row>
    <row r="209" spans="12:23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213" t="s">
        <v>4</v>
      </c>
      <c r="N213" s="214"/>
      <c r="O213" s="251"/>
      <c r="P213" s="213"/>
      <c r="Q213" s="213"/>
      <c r="R213" s="213" t="s">
        <v>5</v>
      </c>
      <c r="S213" s="214"/>
      <c r="T213" s="251"/>
      <c r="U213" s="213"/>
      <c r="V213" s="213"/>
      <c r="W213" s="30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304"/>
      <c r="R214" s="217"/>
      <c r="S214" s="209"/>
      <c r="T214" s="218"/>
      <c r="U214" s="219"/>
      <c r="V214" s="304"/>
      <c r="W214" s="306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6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3" ht="4.5" customHeight="1" thickTop="1" x14ac:dyDescent="0.2">
      <c r="L216" s="216"/>
      <c r="M216" s="227"/>
      <c r="N216" s="228"/>
      <c r="O216" s="229"/>
      <c r="P216" s="230"/>
      <c r="Q216" s="262"/>
      <c r="R216" s="227"/>
      <c r="S216" s="228"/>
      <c r="T216" s="229"/>
      <c r="U216" s="230"/>
      <c r="V216" s="262"/>
      <c r="W216" s="231"/>
    </row>
    <row r="217" spans="12:23" x14ac:dyDescent="0.2">
      <c r="L217" s="216" t="s">
        <v>16</v>
      </c>
      <c r="M217" s="232">
        <f t="shared" ref="M217:N219" si="262">+M165+M191</f>
        <v>0</v>
      </c>
      <c r="N217" s="233">
        <f t="shared" si="262"/>
        <v>0</v>
      </c>
      <c r="O217" s="234">
        <f>M217+N217</f>
        <v>0</v>
      </c>
      <c r="P217" s="235">
        <f>+P165+P191</f>
        <v>0</v>
      </c>
      <c r="Q217" s="263">
        <f>O217+P217</f>
        <v>0</v>
      </c>
      <c r="R217" s="232">
        <f t="shared" ref="R217:S219" si="263">+R165+R191</f>
        <v>0</v>
      </c>
      <c r="S217" s="233">
        <f t="shared" si="263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336">
        <f>IF(Q217=0,0,((V217/Q217)-1)*100)</f>
        <v>0</v>
      </c>
    </row>
    <row r="218" spans="12:23" x14ac:dyDescent="0.2">
      <c r="L218" s="216" t="s">
        <v>17</v>
      </c>
      <c r="M218" s="232">
        <f t="shared" si="262"/>
        <v>0</v>
      </c>
      <c r="N218" s="233">
        <f t="shared" si="262"/>
        <v>0</v>
      </c>
      <c r="O218" s="234">
        <f t="shared" ref="O218:O219" si="264">M218+N218</f>
        <v>0</v>
      </c>
      <c r="P218" s="235">
        <f>+P166+P192</f>
        <v>0</v>
      </c>
      <c r="Q218" s="263">
        <f>O218+P218</f>
        <v>0</v>
      </c>
      <c r="R218" s="232">
        <f t="shared" si="263"/>
        <v>0</v>
      </c>
      <c r="S218" s="233">
        <f t="shared" si="263"/>
        <v>0</v>
      </c>
      <c r="T218" s="234">
        <f t="shared" ref="T218:T219" si="265">R218+S218</f>
        <v>0</v>
      </c>
      <c r="U218" s="235">
        <f>+U166+U192</f>
        <v>0</v>
      </c>
      <c r="V218" s="263">
        <f>T218+U218</f>
        <v>0</v>
      </c>
      <c r="W218" s="336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62"/>
        <v>0</v>
      </c>
      <c r="N219" s="233">
        <f t="shared" si="262"/>
        <v>0</v>
      </c>
      <c r="O219" s="234">
        <f t="shared" si="264"/>
        <v>0</v>
      </c>
      <c r="P219" s="235">
        <f>+P167+P193</f>
        <v>0</v>
      </c>
      <c r="Q219" s="263">
        <f>O219+P219</f>
        <v>0</v>
      </c>
      <c r="R219" s="232">
        <f t="shared" si="263"/>
        <v>0</v>
      </c>
      <c r="S219" s="233">
        <f t="shared" si="263"/>
        <v>0</v>
      </c>
      <c r="T219" s="234">
        <f t="shared" si="265"/>
        <v>0</v>
      </c>
      <c r="U219" s="235">
        <f>+U167+U193</f>
        <v>0</v>
      </c>
      <c r="V219" s="263">
        <f>T219+U219</f>
        <v>0</v>
      </c>
      <c r="W219" s="336">
        <f>IF(Q219=0,0,((V219/Q219)-1)*100)</f>
        <v>0</v>
      </c>
    </row>
    <row r="220" spans="12:23" ht="14.25" thickTop="1" thickBot="1" x14ac:dyDescent="0.25">
      <c r="L220" s="237" t="s">
        <v>53</v>
      </c>
      <c r="M220" s="238">
        <f t="shared" ref="M220:Q220" si="266">+M217+M218+M219</f>
        <v>0</v>
      </c>
      <c r="N220" s="239">
        <f t="shared" si="266"/>
        <v>0</v>
      </c>
      <c r="O220" s="240">
        <f t="shared" si="266"/>
        <v>0</v>
      </c>
      <c r="P220" s="238">
        <f t="shared" si="266"/>
        <v>0</v>
      </c>
      <c r="Q220" s="240">
        <f t="shared" si="266"/>
        <v>0</v>
      </c>
      <c r="R220" s="238">
        <f t="shared" ref="R220:V220" si="267">+R217+R218+R219</f>
        <v>0</v>
      </c>
      <c r="S220" s="239">
        <f t="shared" si="267"/>
        <v>0</v>
      </c>
      <c r="T220" s="240">
        <f t="shared" si="267"/>
        <v>0</v>
      </c>
      <c r="U220" s="238">
        <f t="shared" si="267"/>
        <v>0</v>
      </c>
      <c r="V220" s="240">
        <f t="shared" si="267"/>
        <v>0</v>
      </c>
      <c r="W220" s="335">
        <f t="shared" ref="W220" si="268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69">+M169+M195</f>
        <v>0</v>
      </c>
      <c r="N221" s="233">
        <f t="shared" si="269"/>
        <v>0</v>
      </c>
      <c r="O221" s="234">
        <f>M221+N221</f>
        <v>0</v>
      </c>
      <c r="P221" s="256">
        <f>+P169+P195</f>
        <v>0</v>
      </c>
      <c r="Q221" s="332">
        <f>O221+P221</f>
        <v>0</v>
      </c>
      <c r="R221" s="232">
        <f t="shared" ref="R221:S223" si="270">+R169+R195</f>
        <v>0</v>
      </c>
      <c r="S221" s="233">
        <f t="shared" si="270"/>
        <v>0</v>
      </c>
      <c r="T221" s="234">
        <f>R221+S221</f>
        <v>0</v>
      </c>
      <c r="U221" s="256">
        <f>+U169+U195</f>
        <v>0</v>
      </c>
      <c r="V221" s="332">
        <f>T221+U221</f>
        <v>0</v>
      </c>
      <c r="W221" s="336">
        <f>IF(Q221=0,0,((V221/Q221)-1)*100)</f>
        <v>0</v>
      </c>
    </row>
    <row r="222" spans="12:23" x14ac:dyDescent="0.2">
      <c r="L222" s="216" t="s">
        <v>21</v>
      </c>
      <c r="M222" s="232">
        <f t="shared" si="269"/>
        <v>0</v>
      </c>
      <c r="N222" s="233">
        <f t="shared" si="269"/>
        <v>0</v>
      </c>
      <c r="O222" s="242">
        <f>M222+N222</f>
        <v>0</v>
      </c>
      <c r="P222" s="256">
        <f>+P170+P196</f>
        <v>0</v>
      </c>
      <c r="Q222" s="234">
        <f>O222+P222</f>
        <v>0</v>
      </c>
      <c r="R222" s="232">
        <f t="shared" si="270"/>
        <v>0</v>
      </c>
      <c r="S222" s="233">
        <f t="shared" si="270"/>
        <v>0</v>
      </c>
      <c r="T222" s="242">
        <f>R222+S222</f>
        <v>0</v>
      </c>
      <c r="U222" s="256">
        <f>+U170+U196</f>
        <v>0</v>
      </c>
      <c r="V222" s="234">
        <f>T222+U222</f>
        <v>0</v>
      </c>
      <c r="W222" s="336">
        <f>IF(Q222=0,0,((V222/Q222)-1)*100)</f>
        <v>0</v>
      </c>
    </row>
    <row r="223" spans="12:23" ht="13.5" thickBot="1" x14ac:dyDescent="0.25">
      <c r="L223" s="216" t="s">
        <v>22</v>
      </c>
      <c r="M223" s="302">
        <f t="shared" si="269"/>
        <v>0</v>
      </c>
      <c r="N223" s="339">
        <f t="shared" si="269"/>
        <v>0</v>
      </c>
      <c r="O223" s="264">
        <f t="shared" ref="O223:O225" si="271">M223+N223</f>
        <v>0</v>
      </c>
      <c r="P223" s="243">
        <f>+P171+P197</f>
        <v>0</v>
      </c>
      <c r="Q223" s="340">
        <f>O223+P223</f>
        <v>0</v>
      </c>
      <c r="R223" s="302">
        <f t="shared" si="270"/>
        <v>0</v>
      </c>
      <c r="S223" s="339">
        <f t="shared" si="270"/>
        <v>0</v>
      </c>
      <c r="T223" s="264">
        <f t="shared" ref="T223:T225" si="272">R223+S223</f>
        <v>0</v>
      </c>
      <c r="U223" s="243">
        <f>+U171+U197</f>
        <v>0</v>
      </c>
      <c r="V223" s="340">
        <f>T223+U223</f>
        <v>0</v>
      </c>
      <c r="W223" s="336">
        <f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71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72"/>
        <v>0</v>
      </c>
      <c r="U224" s="238">
        <f>+U221+U222+U223</f>
        <v>0</v>
      </c>
      <c r="V224" s="240">
        <f>+V221+V222+V223</f>
        <v>0</v>
      </c>
      <c r="W224" s="335">
        <f t="shared" ref="W224" si="273">IF(Q224=0,0,((V224/Q224)-1)*100)</f>
        <v>0</v>
      </c>
    </row>
    <row r="225" spans="1:23" ht="13.5" thickTop="1" x14ac:dyDescent="0.2">
      <c r="L225" s="216" t="s">
        <v>24</v>
      </c>
      <c r="M225" s="232">
        <f t="shared" ref="M225:N227" si="274">+M173+M199</f>
        <v>0</v>
      </c>
      <c r="N225" s="233">
        <f t="shared" si="274"/>
        <v>0</v>
      </c>
      <c r="O225" s="234">
        <f t="shared" si="271"/>
        <v>0</v>
      </c>
      <c r="P225" s="235">
        <f>+P173+P199</f>
        <v>0</v>
      </c>
      <c r="Q225" s="263">
        <f>O225+P225</f>
        <v>0</v>
      </c>
      <c r="R225" s="232">
        <f t="shared" ref="R225:S227" si="275">+R173+R199</f>
        <v>0</v>
      </c>
      <c r="S225" s="233">
        <f t="shared" si="275"/>
        <v>0</v>
      </c>
      <c r="T225" s="234">
        <f t="shared" si="272"/>
        <v>0</v>
      </c>
      <c r="U225" s="235">
        <f>+U173+U199</f>
        <v>0</v>
      </c>
      <c r="V225" s="263">
        <f>T225+U225</f>
        <v>0</v>
      </c>
      <c r="W225" s="336">
        <f t="shared" ref="W225" si="276">IF(Q225=0,0,((V225/Q225)-1)*100)</f>
        <v>0</v>
      </c>
    </row>
    <row r="226" spans="1:23" x14ac:dyDescent="0.2">
      <c r="L226" s="216" t="s">
        <v>25</v>
      </c>
      <c r="M226" s="232">
        <f t="shared" si="274"/>
        <v>0</v>
      </c>
      <c r="N226" s="233">
        <f t="shared" si="274"/>
        <v>0</v>
      </c>
      <c r="O226" s="234">
        <f>M226+N226</f>
        <v>0</v>
      </c>
      <c r="P226" s="235">
        <f>+P174+P200</f>
        <v>0</v>
      </c>
      <c r="Q226" s="263">
        <f>O226+P226</f>
        <v>0</v>
      </c>
      <c r="R226" s="232">
        <f t="shared" si="275"/>
        <v>0</v>
      </c>
      <c r="S226" s="233">
        <f t="shared" si="275"/>
        <v>0</v>
      </c>
      <c r="T226" s="234">
        <f>R226+S226</f>
        <v>0</v>
      </c>
      <c r="U226" s="235">
        <f>+U174+U200</f>
        <v>0</v>
      </c>
      <c r="V226" s="263">
        <f>T226+U226</f>
        <v>0</v>
      </c>
      <c r="W226" s="336">
        <f>IF(Q226=0,0,((V226/Q226)-1)*100)</f>
        <v>0</v>
      </c>
    </row>
    <row r="227" spans="1:23" ht="13.5" thickBot="1" x14ac:dyDescent="0.25">
      <c r="L227" s="216" t="s">
        <v>26</v>
      </c>
      <c r="M227" s="232">
        <f t="shared" si="274"/>
        <v>0</v>
      </c>
      <c r="N227" s="233">
        <f t="shared" si="274"/>
        <v>0</v>
      </c>
      <c r="O227" s="242">
        <f>M227+N227</f>
        <v>0</v>
      </c>
      <c r="P227" s="243">
        <f>+P175+P201</f>
        <v>0</v>
      </c>
      <c r="Q227" s="263">
        <f>O227+P227</f>
        <v>0</v>
      </c>
      <c r="R227" s="232">
        <f t="shared" si="275"/>
        <v>0</v>
      </c>
      <c r="S227" s="233">
        <f t="shared" si="275"/>
        <v>0</v>
      </c>
      <c r="T227" s="242">
        <f>R227+S227</f>
        <v>0</v>
      </c>
      <c r="U227" s="243">
        <f>+U175+U201</f>
        <v>0</v>
      </c>
      <c r="V227" s="263">
        <f>T227+U227</f>
        <v>0</v>
      </c>
      <c r="W227" s="3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77">+N225+N226+N227</f>
        <v>0</v>
      </c>
      <c r="O228" s="246">
        <f t="shared" ref="O228" si="278">+O225+O226+O227</f>
        <v>0</v>
      </c>
      <c r="P228" s="247">
        <f t="shared" ref="P228" si="279">+P225+P226+P227</f>
        <v>0</v>
      </c>
      <c r="Q228" s="246">
        <f t="shared" ref="Q228" si="280">+Q225+Q226+Q227</f>
        <v>0</v>
      </c>
      <c r="R228" s="245">
        <f t="shared" ref="R228" si="281">+R225+R226+R227</f>
        <v>0</v>
      </c>
      <c r="S228" s="245">
        <f t="shared" ref="S228" si="282">+S225+S226+S227</f>
        <v>0</v>
      </c>
      <c r="T228" s="246">
        <f t="shared" ref="T228" si="283">+T225+T226+T227</f>
        <v>0</v>
      </c>
      <c r="U228" s="247">
        <f t="shared" ref="U228" si="284">+U225+U226+U227</f>
        <v>0</v>
      </c>
      <c r="V228" s="246">
        <f t="shared" ref="V228" si="285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286">+M177+M203</f>
        <v>0</v>
      </c>
      <c r="N229" s="233">
        <f t="shared" si="286"/>
        <v>0</v>
      </c>
      <c r="O229" s="242">
        <f t="shared" ref="O229" si="287">M229+N229</f>
        <v>0</v>
      </c>
      <c r="P229" s="249">
        <f>+P177+P203</f>
        <v>0</v>
      </c>
      <c r="Q229" s="263">
        <f>O229+P229</f>
        <v>0</v>
      </c>
      <c r="R229" s="232">
        <f t="shared" ref="R229:S231" si="288">+R177+R203</f>
        <v>0</v>
      </c>
      <c r="S229" s="233">
        <f t="shared" si="288"/>
        <v>0</v>
      </c>
      <c r="T229" s="242">
        <f>R229+S229</f>
        <v>0</v>
      </c>
      <c r="U229" s="249">
        <f>+U177+U203</f>
        <v>0</v>
      </c>
      <c r="V229" s="263">
        <f>T229+U229</f>
        <v>0</v>
      </c>
      <c r="W229" s="336">
        <f t="shared" ref="W229" si="289"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286"/>
        <v>0</v>
      </c>
      <c r="N230" s="233">
        <f t="shared" si="286"/>
        <v>0</v>
      </c>
      <c r="O230" s="242">
        <f>M230+N230</f>
        <v>0</v>
      </c>
      <c r="P230" s="235">
        <f>+P178+P204</f>
        <v>0</v>
      </c>
      <c r="Q230" s="263">
        <f>O230+P230</f>
        <v>0</v>
      </c>
      <c r="R230" s="232">
        <f t="shared" si="288"/>
        <v>0</v>
      </c>
      <c r="S230" s="233">
        <f t="shared" si="288"/>
        <v>0</v>
      </c>
      <c r="T230" s="242">
        <f>R230+S230</f>
        <v>0</v>
      </c>
      <c r="U230" s="235">
        <f>+U178+U204</f>
        <v>0</v>
      </c>
      <c r="V230" s="263">
        <f>T230+U230</f>
        <v>0</v>
      </c>
      <c r="W230" s="336">
        <f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286"/>
        <v>0</v>
      </c>
      <c r="N231" s="233">
        <f t="shared" si="286"/>
        <v>0</v>
      </c>
      <c r="O231" s="242">
        <f>M231+N231</f>
        <v>0</v>
      </c>
      <c r="P231" s="235">
        <f>+P179+P205</f>
        <v>0</v>
      </c>
      <c r="Q231" s="263">
        <f t="shared" ref="Q231" si="290">O231+P231</f>
        <v>0</v>
      </c>
      <c r="R231" s="232">
        <f t="shared" si="288"/>
        <v>0</v>
      </c>
      <c r="S231" s="233">
        <f t="shared" si="288"/>
        <v>0</v>
      </c>
      <c r="T231" s="242">
        <f>R231+S231</f>
        <v>0</v>
      </c>
      <c r="U231" s="235">
        <f>+U179+U205</f>
        <v>0</v>
      </c>
      <c r="V231" s="263">
        <f t="shared" ref="V231" si="291">T231+U231</f>
        <v>0</v>
      </c>
      <c r="W231" s="3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292">+M229+M230+M231</f>
        <v>0</v>
      </c>
      <c r="N232" s="245">
        <f t="shared" si="292"/>
        <v>0</v>
      </c>
      <c r="O232" s="246">
        <f t="shared" si="292"/>
        <v>0</v>
      </c>
      <c r="P232" s="247">
        <f t="shared" si="292"/>
        <v>0</v>
      </c>
      <c r="Q232" s="246">
        <f t="shared" si="292"/>
        <v>0</v>
      </c>
      <c r="R232" s="245">
        <f t="shared" si="292"/>
        <v>0</v>
      </c>
      <c r="S232" s="245">
        <f t="shared" si="292"/>
        <v>0</v>
      </c>
      <c r="T232" s="246">
        <f t="shared" si="292"/>
        <v>0</v>
      </c>
      <c r="U232" s="247">
        <f t="shared" si="292"/>
        <v>0</v>
      </c>
      <c r="V232" s="246">
        <f t="shared" si="292"/>
        <v>0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293">+M224+M228+M232</f>
        <v>0</v>
      </c>
      <c r="N233" s="239">
        <f t="shared" si="293"/>
        <v>0</v>
      </c>
      <c r="O233" s="240">
        <f t="shared" si="293"/>
        <v>0</v>
      </c>
      <c r="P233" s="238">
        <f t="shared" si="293"/>
        <v>0</v>
      </c>
      <c r="Q233" s="240">
        <f t="shared" si="293"/>
        <v>0</v>
      </c>
      <c r="R233" s="238">
        <f t="shared" si="293"/>
        <v>0</v>
      </c>
      <c r="S233" s="239">
        <f t="shared" si="293"/>
        <v>0</v>
      </c>
      <c r="T233" s="240">
        <f t="shared" si="293"/>
        <v>0</v>
      </c>
      <c r="U233" s="238">
        <f t="shared" si="293"/>
        <v>0</v>
      </c>
      <c r="V233" s="240">
        <f t="shared" si="293"/>
        <v>0</v>
      </c>
      <c r="W233" s="335">
        <f t="shared" ref="W233" si="294"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295">+M220+M224+M228+M232</f>
        <v>0</v>
      </c>
      <c r="N234" s="239">
        <f t="shared" si="295"/>
        <v>0</v>
      </c>
      <c r="O234" s="240">
        <f t="shared" si="295"/>
        <v>0</v>
      </c>
      <c r="P234" s="238">
        <f t="shared" si="295"/>
        <v>0</v>
      </c>
      <c r="Q234" s="240">
        <f t="shared" si="295"/>
        <v>0</v>
      </c>
      <c r="R234" s="238">
        <f t="shared" si="295"/>
        <v>0</v>
      </c>
      <c r="S234" s="239">
        <f t="shared" si="295"/>
        <v>0</v>
      </c>
      <c r="T234" s="240">
        <f t="shared" si="295"/>
        <v>0</v>
      </c>
      <c r="U234" s="238">
        <f t="shared" si="295"/>
        <v>0</v>
      </c>
      <c r="V234" s="240">
        <f t="shared" si="295"/>
        <v>0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BXwkcSZNYkBHcw7S9om803jUQ3UoLrhPodBejTWC0xMXe6V1+7XFo2AScZBCFZy7LQt/f3V54k4ZMqpV9hqi2w==" saltValue="yBxQ+CwRdW1A0QczHi8rZw==" spinCount="100000" sheet="1" objects="1" scenarios="1"/>
  <mergeCells count="42">
    <mergeCell ref="L133:W133"/>
    <mergeCell ref="L210:W210"/>
    <mergeCell ref="L211:W211"/>
    <mergeCell ref="L158:W158"/>
    <mergeCell ref="L159:W159"/>
    <mergeCell ref="L184:W184"/>
    <mergeCell ref="L185:W185"/>
    <mergeCell ref="M135:Q13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M109:Q109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K26:K30 A104:A108 K104:K108 K181:K186 A181:A186 A208 K208 A235:A1048576 K235:K1048576 K40:K41 A40:A41 K66:K67 A66:A67 A110:A119 K110:K119 K136:K145 A136:A145 A157:A171 K157:K171 K196:K197 A196:A197 A222:A223 K222:K223 K43:K45 A43:A45 A69:A71 K69:K71 A121:A123 K121:K123 A147:A149 K147:K149 A199:A201 K199:K201 A225:A227 K225:K227 A47:A49 K47:K49 A73:A75 K73:K75 K125:K127 A125:A127 K151:K153 A151:A153 A203:A205 K203:K205 A229:A231 K229:K231 K14:K23 K92:K101 A92:A101 K173:K179 A173:A179 A14:A30">
    <cfRule type="containsText" dxfId="389" priority="871" operator="containsText" text="NOT OK">
      <formula>NOT(ISERROR(SEARCH("NOT OK",A14)))</formula>
    </cfRule>
  </conditionalFormatting>
  <conditionalFormatting sqref="A53:A56 K53:K56 K131:K134 K127 A131:A134 A127 K153 A153 K209:K212 K205 A209:A212 A205 K231 A231 A43:A45 K43:K45 K69:K71 A69:A71 K121:K123 A121:A123 K147:K149 A147:A149 K199:K201 A199:A201 K225:K227 A225:A227 K1:K14 A1:A14 A32:A40 K32:K40 A58:A66 K58:K66 A79:A92 K79:K92 A188:A196 K188:K196 K214:K222 A214:A222">
    <cfRule type="containsText" dxfId="388" priority="726" operator="containsText" text="NOT OK">
      <formula>NOT(ISERROR(SEARCH("NOT OK",A1)))</formula>
    </cfRule>
  </conditionalFormatting>
  <conditionalFormatting sqref="A15:A16 K15:K16">
    <cfRule type="containsText" dxfId="387" priority="692" operator="containsText" text="NOT OK">
      <formula>NOT(ISERROR(SEARCH("NOT OK",A15)))</formula>
    </cfRule>
  </conditionalFormatting>
  <conditionalFormatting sqref="K41 A41">
    <cfRule type="containsText" dxfId="386" priority="691" operator="containsText" text="NOT OK">
      <formula>NOT(ISERROR(SEARCH("NOT OK",A41)))</formula>
    </cfRule>
  </conditionalFormatting>
  <conditionalFormatting sqref="K67 A67">
    <cfRule type="containsText" dxfId="385" priority="690" operator="containsText" text="NOT OK">
      <formula>NOT(ISERROR(SEARCH("NOT OK",A67)))</formula>
    </cfRule>
  </conditionalFormatting>
  <conditionalFormatting sqref="A119 K119">
    <cfRule type="containsText" dxfId="384" priority="688" operator="containsText" text="NOT OK">
      <formula>NOT(ISERROR(SEARCH("NOT OK",A119)))</formula>
    </cfRule>
  </conditionalFormatting>
  <conditionalFormatting sqref="K145 A145">
    <cfRule type="containsText" dxfId="383" priority="687" operator="containsText" text="NOT OK">
      <formula>NOT(ISERROR(SEARCH("NOT OK",A145)))</formula>
    </cfRule>
  </conditionalFormatting>
  <conditionalFormatting sqref="K197 A197">
    <cfRule type="containsText" dxfId="382" priority="685" operator="containsText" text="NOT OK">
      <formula>NOT(ISERROR(SEARCH("NOT OK",A197)))</formula>
    </cfRule>
  </conditionalFormatting>
  <conditionalFormatting sqref="K223 A223">
    <cfRule type="containsText" dxfId="381" priority="684" operator="containsText" text="NOT OK">
      <formula>NOT(ISERROR(SEARCH("NOT OK",A223)))</formula>
    </cfRule>
  </conditionalFormatting>
  <conditionalFormatting sqref="A223 K223">
    <cfRule type="containsText" dxfId="380" priority="683" operator="containsText" text="NOT OK">
      <formula>NOT(ISERROR(SEARCH("NOT OK",A223)))</formula>
    </cfRule>
  </conditionalFormatting>
  <conditionalFormatting sqref="A26 K26">
    <cfRule type="containsText" dxfId="379" priority="665" operator="containsText" text="NOT OK">
      <formula>NOT(ISERROR(SEARCH("NOT OK",A26)))</formula>
    </cfRule>
  </conditionalFormatting>
  <conditionalFormatting sqref="K104 A104">
    <cfRule type="containsText" dxfId="378" priority="660" operator="containsText" text="NOT OK">
      <formula>NOT(ISERROR(SEARCH("NOT OK",A104)))</formula>
    </cfRule>
  </conditionalFormatting>
  <conditionalFormatting sqref="A182 K182">
    <cfRule type="containsText" dxfId="377" priority="654" operator="containsText" text="NOT OK">
      <formula>NOT(ISERROR(SEARCH("NOT OK",A182)))</formula>
    </cfRule>
  </conditionalFormatting>
  <conditionalFormatting sqref="A208 K208">
    <cfRule type="containsText" dxfId="376" priority="576" operator="containsText" text="NOT OK">
      <formula>NOT(ISERROR(SEARCH("NOT OK",A208)))</formula>
    </cfRule>
  </conditionalFormatting>
  <conditionalFormatting sqref="A42 K42">
    <cfRule type="containsText" dxfId="375" priority="276" operator="containsText" text="NOT OK">
      <formula>NOT(ISERROR(SEARCH("NOT OK",A42)))</formula>
    </cfRule>
  </conditionalFormatting>
  <conditionalFormatting sqref="K42 A42">
    <cfRule type="containsText" dxfId="374" priority="275" operator="containsText" text="NOT OK">
      <formula>NOT(ISERROR(SEARCH("NOT OK",A42)))</formula>
    </cfRule>
  </conditionalFormatting>
  <conditionalFormatting sqref="A224 K224">
    <cfRule type="containsText" dxfId="373" priority="265" operator="containsText" text="NOT OK">
      <formula>NOT(ISERROR(SEARCH("NOT OK",A224)))</formula>
    </cfRule>
  </conditionalFormatting>
  <conditionalFormatting sqref="A42 K42">
    <cfRule type="containsText" dxfId="372" priority="274" operator="containsText" text="NOT OK">
      <formula>NOT(ISERROR(SEARCH("NOT OK",A42)))</formula>
    </cfRule>
  </conditionalFormatting>
  <conditionalFormatting sqref="K224 A224">
    <cfRule type="containsText" dxfId="371" priority="264" operator="containsText" text="NOT OK">
      <formula>NOT(ISERROR(SEARCH("NOT OK",A224)))</formula>
    </cfRule>
  </conditionalFormatting>
  <conditionalFormatting sqref="A68 K68">
    <cfRule type="containsText" dxfId="370" priority="259" operator="containsText" text="NOT OK">
      <formula>NOT(ISERROR(SEARCH("NOT OK",A68)))</formula>
    </cfRule>
  </conditionalFormatting>
  <conditionalFormatting sqref="K103 A103">
    <cfRule type="containsText" dxfId="369" priority="250" operator="containsText" text="NOT OK">
      <formula>NOT(ISERROR(SEARCH("NOT OK",A103)))</formula>
    </cfRule>
  </conditionalFormatting>
  <conditionalFormatting sqref="K25">
    <cfRule type="containsText" dxfId="368" priority="262" operator="containsText" text="NOT OK">
      <formula>NOT(ISERROR(SEARCH("NOT OK",K25)))</formula>
    </cfRule>
  </conditionalFormatting>
  <conditionalFormatting sqref="K68 A68">
    <cfRule type="containsText" dxfId="367" priority="258" operator="containsText" text="NOT OK">
      <formula>NOT(ISERROR(SEARCH("NOT OK",A68)))</formula>
    </cfRule>
  </conditionalFormatting>
  <conditionalFormatting sqref="K120 A120">
    <cfRule type="containsText" dxfId="366" priority="249" operator="containsText" text="NOT OK">
      <formula>NOT(ISERROR(SEARCH("NOT OK",A120)))</formula>
    </cfRule>
  </conditionalFormatting>
  <conditionalFormatting sqref="A68 K68">
    <cfRule type="containsText" dxfId="365" priority="257" operator="containsText" text="NOT OK">
      <formula>NOT(ISERROR(SEARCH("NOT OK",A68)))</formula>
    </cfRule>
  </conditionalFormatting>
  <conditionalFormatting sqref="A120 K120">
    <cfRule type="containsText" dxfId="364" priority="248" operator="containsText" text="NOT OK">
      <formula>NOT(ISERROR(SEARCH("NOT OK",A120)))</formula>
    </cfRule>
  </conditionalFormatting>
  <conditionalFormatting sqref="A146 K146">
    <cfRule type="containsText" dxfId="363" priority="242" operator="containsText" text="NOT OK">
      <formula>NOT(ISERROR(SEARCH("NOT OK",A146)))</formula>
    </cfRule>
  </conditionalFormatting>
  <conditionalFormatting sqref="K172 A172">
    <cfRule type="containsText" dxfId="362" priority="236" operator="containsText" text="NOT OK">
      <formula>NOT(ISERROR(SEARCH("NOT OK",A172)))</formula>
    </cfRule>
  </conditionalFormatting>
  <conditionalFormatting sqref="K146 A146">
    <cfRule type="containsText" dxfId="361" priority="243" operator="containsText" text="NOT OK">
      <formula>NOT(ISERROR(SEARCH("NOT OK",A146)))</formula>
    </cfRule>
  </conditionalFormatting>
  <conditionalFormatting sqref="K181 A181">
    <cfRule type="containsText" dxfId="360" priority="234" operator="containsText" text="NOT OK">
      <formula>NOT(ISERROR(SEARCH("NOT OK",A181)))</formula>
    </cfRule>
  </conditionalFormatting>
  <conditionalFormatting sqref="K198 A198">
    <cfRule type="containsText" dxfId="359" priority="233" operator="containsText" text="NOT OK">
      <formula>NOT(ISERROR(SEARCH("NOT OK",A198)))</formula>
    </cfRule>
  </conditionalFormatting>
  <conditionalFormatting sqref="A180 K180">
    <cfRule type="containsText" dxfId="358" priority="171" operator="containsText" text="NOT OK">
      <formula>NOT(ISERROR(SEARCH("NOT OK",A180)))</formula>
    </cfRule>
  </conditionalFormatting>
  <conditionalFormatting sqref="A102 K102">
    <cfRule type="containsText" dxfId="357" priority="173" operator="containsText" text="NOT OK">
      <formula>NOT(ISERROR(SEARCH("NOT OK",A102)))</formula>
    </cfRule>
  </conditionalFormatting>
  <conditionalFormatting sqref="K207 A207">
    <cfRule type="containsText" dxfId="356" priority="167" operator="containsText" text="NOT OK">
      <formula>NOT(ISERROR(SEARCH("NOT OK",A207)))</formula>
    </cfRule>
  </conditionalFormatting>
  <conditionalFormatting sqref="K24">
    <cfRule type="containsText" dxfId="355" priority="174" operator="containsText" text="NOT OK">
      <formula>NOT(ISERROR(SEARCH("NOT OK",K24)))</formula>
    </cfRule>
  </conditionalFormatting>
  <conditionalFormatting sqref="K207 A207">
    <cfRule type="containsText" dxfId="354" priority="165" operator="containsText" text="NOT OK">
      <formula>NOT(ISERROR(SEARCH("NOT OK",A207)))</formula>
    </cfRule>
  </conditionalFormatting>
  <conditionalFormatting sqref="A206 K206">
    <cfRule type="containsText" dxfId="353" priority="164" operator="containsText" text="NOT OK">
      <formula>NOT(ISERROR(SEARCH("NOT OK",A206)))</formula>
    </cfRule>
  </conditionalFormatting>
  <conditionalFormatting sqref="K52 A52">
    <cfRule type="containsText" dxfId="352" priority="149" operator="containsText" text="NOT OK">
      <formula>NOT(ISERROR(SEARCH("NOT OK",A52)))</formula>
    </cfRule>
  </conditionalFormatting>
  <conditionalFormatting sqref="A52 K52">
    <cfRule type="containsText" dxfId="351" priority="148" operator="containsText" text="NOT OK">
      <formula>NOT(ISERROR(SEARCH("NOT OK",A52)))</formula>
    </cfRule>
  </conditionalFormatting>
  <conditionalFormatting sqref="K50 A50">
    <cfRule type="containsText" dxfId="350" priority="146" operator="containsText" text="NOT OK">
      <formula>NOT(ISERROR(SEARCH("NOT OK",A50)))</formula>
    </cfRule>
  </conditionalFormatting>
  <conditionalFormatting sqref="K78 A78">
    <cfRule type="containsText" dxfId="349" priority="145" operator="containsText" text="NOT OK">
      <formula>NOT(ISERROR(SEARCH("NOT OK",A78)))</formula>
    </cfRule>
  </conditionalFormatting>
  <conditionalFormatting sqref="A78 K78">
    <cfRule type="containsText" dxfId="348" priority="144" operator="containsText" text="NOT OK">
      <formula>NOT(ISERROR(SEARCH("NOT OK",A78)))</formula>
    </cfRule>
  </conditionalFormatting>
  <conditionalFormatting sqref="K76 A76">
    <cfRule type="containsText" dxfId="347" priority="142" operator="containsText" text="NOT OK">
      <formula>NOT(ISERROR(SEARCH("NOT OK",A76)))</formula>
    </cfRule>
  </conditionalFormatting>
  <conditionalFormatting sqref="A130 K130">
    <cfRule type="containsText" dxfId="346" priority="141" operator="containsText" text="NOT OK">
      <formula>NOT(ISERROR(SEARCH("NOT OK",A130)))</formula>
    </cfRule>
  </conditionalFormatting>
  <conditionalFormatting sqref="K130 A130">
    <cfRule type="containsText" dxfId="345" priority="140" operator="containsText" text="NOT OK">
      <formula>NOT(ISERROR(SEARCH("NOT OK",A130)))</formula>
    </cfRule>
  </conditionalFormatting>
  <conditionalFormatting sqref="K129 A129">
    <cfRule type="containsText" dxfId="344" priority="139" operator="containsText" text="NOT OK">
      <formula>NOT(ISERROR(SEARCH("NOT OK",A129)))</formula>
    </cfRule>
  </conditionalFormatting>
  <conditionalFormatting sqref="A128 K128">
    <cfRule type="containsText" dxfId="343" priority="138" operator="containsText" text="NOT OK">
      <formula>NOT(ISERROR(SEARCH("NOT OK",A128)))</formula>
    </cfRule>
  </conditionalFormatting>
  <conditionalFormatting sqref="A156 K156">
    <cfRule type="containsText" dxfId="342" priority="137" operator="containsText" text="NOT OK">
      <formula>NOT(ISERROR(SEARCH("NOT OK",A156)))</formula>
    </cfRule>
  </conditionalFormatting>
  <conditionalFormatting sqref="K156 A156">
    <cfRule type="containsText" dxfId="341" priority="136" operator="containsText" text="NOT OK">
      <formula>NOT(ISERROR(SEARCH("NOT OK",A156)))</formula>
    </cfRule>
  </conditionalFormatting>
  <conditionalFormatting sqref="K155 A155">
    <cfRule type="containsText" dxfId="340" priority="135" operator="containsText" text="NOT OK">
      <formula>NOT(ISERROR(SEARCH("NOT OK",A155)))</formula>
    </cfRule>
  </conditionalFormatting>
  <conditionalFormatting sqref="A154 K154">
    <cfRule type="containsText" dxfId="339" priority="134" operator="containsText" text="NOT OK">
      <formula>NOT(ISERROR(SEARCH("NOT OK",A154)))</formula>
    </cfRule>
  </conditionalFormatting>
  <conditionalFormatting sqref="A234 K234">
    <cfRule type="containsText" dxfId="338" priority="133" operator="containsText" text="NOT OK">
      <formula>NOT(ISERROR(SEARCH("NOT OK",A234)))</formula>
    </cfRule>
  </conditionalFormatting>
  <conditionalFormatting sqref="A234 K234">
    <cfRule type="containsText" dxfId="337" priority="132" operator="containsText" text="NOT OK">
      <formula>NOT(ISERROR(SEARCH("NOT OK",A234)))</formula>
    </cfRule>
  </conditionalFormatting>
  <conditionalFormatting sqref="K233 A233">
    <cfRule type="containsText" dxfId="336" priority="131" operator="containsText" text="NOT OK">
      <formula>NOT(ISERROR(SEARCH("NOT OK",A233)))</formula>
    </cfRule>
  </conditionalFormatting>
  <conditionalFormatting sqref="K233 A233">
    <cfRule type="containsText" dxfId="335" priority="130" operator="containsText" text="NOT OK">
      <formula>NOT(ISERROR(SEARCH("NOT OK",A233)))</formula>
    </cfRule>
  </conditionalFormatting>
  <conditionalFormatting sqref="A232 K232">
    <cfRule type="containsText" dxfId="334" priority="129" operator="containsText" text="NOT OK">
      <formula>NOT(ISERROR(SEARCH("NOT OK",A232)))</formula>
    </cfRule>
  </conditionalFormatting>
  <conditionalFormatting sqref="K51 A51">
    <cfRule type="containsText" dxfId="333" priority="128" operator="containsText" text="NOT OK">
      <formula>NOT(ISERROR(SEARCH("NOT OK",A51)))</formula>
    </cfRule>
  </conditionalFormatting>
  <conditionalFormatting sqref="K77 A77">
    <cfRule type="containsText" dxfId="332" priority="127" operator="containsText" text="NOT OK">
      <formula>NOT(ISERROR(SEARCH("NOT OK",A77)))</formula>
    </cfRule>
  </conditionalFormatting>
  <conditionalFormatting sqref="K31 A31">
    <cfRule type="containsText" dxfId="331" priority="126" operator="containsText" text="NOT OK">
      <formula>NOT(ISERROR(SEARCH("NOT OK",A31)))</formula>
    </cfRule>
  </conditionalFormatting>
  <conditionalFormatting sqref="K57 A57">
    <cfRule type="containsText" dxfId="330" priority="125" operator="containsText" text="NOT OK">
      <formula>NOT(ISERROR(SEARCH("NOT OK",A57)))</formula>
    </cfRule>
  </conditionalFormatting>
  <conditionalFormatting sqref="A109 K109">
    <cfRule type="containsText" dxfId="329" priority="124" operator="containsText" text="NOT OK">
      <formula>NOT(ISERROR(SEARCH("NOT OK",A109)))</formula>
    </cfRule>
  </conditionalFormatting>
  <conditionalFormatting sqref="A135 K135">
    <cfRule type="containsText" dxfId="328" priority="123" operator="containsText" text="NOT OK">
      <formula>NOT(ISERROR(SEARCH("NOT OK",A135)))</formula>
    </cfRule>
  </conditionalFormatting>
  <conditionalFormatting sqref="K187 A187">
    <cfRule type="containsText" dxfId="327" priority="122" operator="containsText" text="NOT OK">
      <formula>NOT(ISERROR(SEARCH("NOT OK",A187)))</formula>
    </cfRule>
  </conditionalFormatting>
  <conditionalFormatting sqref="K213 A213">
    <cfRule type="containsText" dxfId="326" priority="121" operator="containsText" text="NOT OK">
      <formula>NOT(ISERROR(SEARCH("NOT OK",A213)))</formula>
    </cfRule>
  </conditionalFormatting>
  <conditionalFormatting sqref="A46:A48 K46:K48">
    <cfRule type="containsText" dxfId="325" priority="57" operator="containsText" text="NOT OK">
      <formula>NOT(ISERROR(SEARCH("NOT OK",A46)))</formula>
    </cfRule>
  </conditionalFormatting>
  <conditionalFormatting sqref="A72:A74 K72:K74">
    <cfRule type="containsText" dxfId="324" priority="54" operator="containsText" text="NOT OK">
      <formula>NOT(ISERROR(SEARCH("NOT OK",A72)))</formula>
    </cfRule>
  </conditionalFormatting>
  <conditionalFormatting sqref="K124:K126 A124:A126">
    <cfRule type="containsText" dxfId="323" priority="51" operator="containsText" text="NOT OK">
      <formula>NOT(ISERROR(SEARCH("NOT OK",A124)))</formula>
    </cfRule>
  </conditionalFormatting>
  <conditionalFormatting sqref="K150:K152 A150:A152">
    <cfRule type="containsText" dxfId="322" priority="48" operator="containsText" text="NOT OK">
      <formula>NOT(ISERROR(SEARCH("NOT OK",A150)))</formula>
    </cfRule>
  </conditionalFormatting>
  <conditionalFormatting sqref="K202:K204 A202:A204">
    <cfRule type="containsText" dxfId="321" priority="45" operator="containsText" text="NOT OK">
      <formula>NOT(ISERROR(SEARCH("NOT OK",A202)))</formula>
    </cfRule>
  </conditionalFormatting>
  <conditionalFormatting sqref="K228:K230 A228:A230">
    <cfRule type="containsText" dxfId="320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9" min="11" max="22" man="1"/>
    <brk id="157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3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4" width="12.140625" style="1" customWidth="1"/>
    <col min="5" max="5" width="13.140625" style="1" customWidth="1"/>
    <col min="6" max="6" width="12.28515625" style="1" customWidth="1"/>
    <col min="7" max="7" width="13.85546875" style="1" customWidth="1"/>
    <col min="8" max="8" width="13.42578125" style="1" customWidth="1"/>
    <col min="9" max="9" width="11.42578125" style="2" customWidth="1"/>
    <col min="10" max="10" width="7" style="1" customWidth="1"/>
    <col min="11" max="11" width="7" style="3"/>
    <col min="12" max="12" width="13" style="1" customWidth="1"/>
    <col min="13" max="13" width="13.85546875" style="1" customWidth="1"/>
    <col min="14" max="14" width="14.140625" style="1" customWidth="1"/>
    <col min="15" max="15" width="15.140625" style="1" customWidth="1"/>
    <col min="16" max="16" width="13.140625" style="1" customWidth="1"/>
    <col min="17" max="17" width="14.85546875" style="1" customWidth="1"/>
    <col min="18" max="18" width="13.7109375" style="1" customWidth="1"/>
    <col min="19" max="19" width="12.85546875" style="1" customWidth="1"/>
    <col min="20" max="20" width="15.85546875" style="1" customWidth="1"/>
    <col min="21" max="21" width="13" style="1" customWidth="1"/>
    <col min="22" max="22" width="12.140625" style="1" customWidth="1"/>
    <col min="23" max="23" width="13.57031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55"/>
      <c r="F8" s="114"/>
      <c r="G8" s="115"/>
      <c r="H8" s="155"/>
      <c r="I8" s="117"/>
      <c r="J8" s="3"/>
      <c r="L8" s="13"/>
      <c r="M8" s="33"/>
      <c r="N8" s="30"/>
      <c r="O8" s="31"/>
      <c r="P8" s="323"/>
      <c r="Q8" s="34"/>
      <c r="R8" s="33"/>
      <c r="S8" s="30"/>
      <c r="T8" s="31"/>
      <c r="U8" s="323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v>564</v>
      </c>
      <c r="D9" s="120">
        <v>564</v>
      </c>
      <c r="E9" s="156">
        <f>SUM(C9:D9)</f>
        <v>1128</v>
      </c>
      <c r="F9" s="118">
        <v>0</v>
      </c>
      <c r="G9" s="120">
        <v>0</v>
      </c>
      <c r="H9" s="156">
        <f>SUM(F9:G9)</f>
        <v>0</v>
      </c>
      <c r="I9" s="121">
        <f>IF(E9=0,0,((H9/E9)-1)*100)</f>
        <v>-100</v>
      </c>
      <c r="J9" s="3"/>
      <c r="L9" s="13" t="s">
        <v>16</v>
      </c>
      <c r="M9" s="39">
        <v>75639</v>
      </c>
      <c r="N9" s="37">
        <v>77552</v>
      </c>
      <c r="O9" s="167">
        <f>SUM(M9:N9)</f>
        <v>153191</v>
      </c>
      <c r="P9" s="321">
        <v>0</v>
      </c>
      <c r="Q9" s="167">
        <f>O9+P9</f>
        <v>153191</v>
      </c>
      <c r="R9" s="39">
        <v>0</v>
      </c>
      <c r="S9" s="37">
        <v>0</v>
      </c>
      <c r="T9" s="167">
        <f>SUM(R9:S9)</f>
        <v>0</v>
      </c>
      <c r="U9" s="321">
        <v>0</v>
      </c>
      <c r="V9" s="167">
        <f>T9+U9</f>
        <v>0</v>
      </c>
      <c r="W9" s="40">
        <f>IF(Q9=0,0,((V9/Q9)-1)*100)</f>
        <v>-100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v>614</v>
      </c>
      <c r="D10" s="120">
        <v>614</v>
      </c>
      <c r="E10" s="156">
        <f t="shared" ref="E10:E13" si="0">SUM(C10:D10)</f>
        <v>1228</v>
      </c>
      <c r="F10" s="118">
        <v>0</v>
      </c>
      <c r="G10" s="120">
        <v>0</v>
      </c>
      <c r="H10" s="156">
        <f t="shared" ref="H10:H17" si="1">SUM(F10:G10)</f>
        <v>0</v>
      </c>
      <c r="I10" s="121">
        <f>IF(E10=0,0,((H10/E10)-1)*100)</f>
        <v>-100</v>
      </c>
      <c r="J10" s="3"/>
      <c r="K10" s="6"/>
      <c r="L10" s="13" t="s">
        <v>17</v>
      </c>
      <c r="M10" s="39">
        <v>88050</v>
      </c>
      <c r="N10" s="37">
        <v>84163</v>
      </c>
      <c r="O10" s="167">
        <f>SUM(M10:N10)</f>
        <v>172213</v>
      </c>
      <c r="P10" s="321">
        <v>0</v>
      </c>
      <c r="Q10" s="167">
        <f>O10+P10</f>
        <v>172213</v>
      </c>
      <c r="R10" s="39">
        <v>0</v>
      </c>
      <c r="S10" s="37">
        <v>0</v>
      </c>
      <c r="T10" s="167">
        <f>SUM(R10:S10)</f>
        <v>0</v>
      </c>
      <c r="U10" s="321">
        <v>0</v>
      </c>
      <c r="V10" s="167">
        <f>T10+U10</f>
        <v>0</v>
      </c>
      <c r="W10" s="40">
        <f>IF(Q10=0,0,((V10/Q10)-1)*100)</f>
        <v>-100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v>634</v>
      </c>
      <c r="D11" s="123">
        <v>633</v>
      </c>
      <c r="E11" s="156">
        <f t="shared" si="0"/>
        <v>1267</v>
      </c>
      <c r="F11" s="122">
        <v>0</v>
      </c>
      <c r="G11" s="123">
        <v>0</v>
      </c>
      <c r="H11" s="156">
        <f t="shared" si="1"/>
        <v>0</v>
      </c>
      <c r="I11" s="121">
        <f>IF(E11=0,0,((H11/E11)-1)*100)</f>
        <v>-100</v>
      </c>
      <c r="J11" s="3"/>
      <c r="K11" s="6"/>
      <c r="L11" s="22" t="s">
        <v>18</v>
      </c>
      <c r="M11" s="39">
        <v>97286</v>
      </c>
      <c r="N11" s="37">
        <v>94671</v>
      </c>
      <c r="O11" s="167">
        <f t="shared" ref="O11" si="2">SUM(M11:N11)</f>
        <v>191957</v>
      </c>
      <c r="P11" s="322">
        <v>0</v>
      </c>
      <c r="Q11" s="265">
        <f t="shared" ref="Q11" si="3">O11+P11</f>
        <v>191957</v>
      </c>
      <c r="R11" s="39">
        <v>0</v>
      </c>
      <c r="S11" s="37">
        <v>0</v>
      </c>
      <c r="T11" s="167">
        <f t="shared" ref="T11" si="4">SUM(R11:S11)</f>
        <v>0</v>
      </c>
      <c r="U11" s="322">
        <v>0</v>
      </c>
      <c r="V11" s="265">
        <f t="shared" ref="V11" si="5">T11+U11</f>
        <v>0</v>
      </c>
      <c r="W11" s="40">
        <f>IF(Q11=0,0,((V11/Q11)-1)*100)</f>
        <v>-100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6">+C9+C10+C11</f>
        <v>1812</v>
      </c>
      <c r="D12" s="127">
        <f t="shared" si="6"/>
        <v>1811</v>
      </c>
      <c r="E12" s="160">
        <f t="shared" si="0"/>
        <v>3623</v>
      </c>
      <c r="F12" s="125">
        <f t="shared" ref="F12:G12" si="7">+F9+F10+F11</f>
        <v>0</v>
      </c>
      <c r="G12" s="127">
        <f t="shared" si="7"/>
        <v>0</v>
      </c>
      <c r="H12" s="160">
        <f t="shared" si="1"/>
        <v>0</v>
      </c>
      <c r="I12" s="128">
        <f>IF(E12=0,0,((H12/E12)-1)*100)</f>
        <v>-100</v>
      </c>
      <c r="J12" s="3"/>
      <c r="L12" s="41" t="s">
        <v>19</v>
      </c>
      <c r="M12" s="45">
        <f>+M9+M10+M11</f>
        <v>260975</v>
      </c>
      <c r="N12" s="43">
        <f t="shared" ref="N12:Q12" si="8">+N9+N10+N11</f>
        <v>256386</v>
      </c>
      <c r="O12" s="168">
        <f t="shared" si="8"/>
        <v>517361</v>
      </c>
      <c r="P12" s="43">
        <f t="shared" si="8"/>
        <v>0</v>
      </c>
      <c r="Q12" s="168">
        <f t="shared" si="8"/>
        <v>517361</v>
      </c>
      <c r="R12" s="45">
        <f>+R9+R10+R11</f>
        <v>0</v>
      </c>
      <c r="S12" s="43">
        <f t="shared" ref="S12:V12" si="9">+S9+S10+S11</f>
        <v>0</v>
      </c>
      <c r="T12" s="168">
        <f t="shared" si="9"/>
        <v>0</v>
      </c>
      <c r="U12" s="43">
        <f t="shared" si="9"/>
        <v>0</v>
      </c>
      <c r="V12" s="168">
        <f t="shared" si="9"/>
        <v>0</v>
      </c>
      <c r="W12" s="46">
        <f>IF(Q12=0,0,((V12/Q12)-1)*100)</f>
        <v>-100</v>
      </c>
    </row>
    <row r="13" spans="1:23" ht="13.5" thickTop="1" x14ac:dyDescent="0.2">
      <c r="A13" s="3" t="str">
        <f t="shared" ref="A13:A65" si="10">IF(ISERROR(F13/G13)," ",IF(F13/G13&gt;0.5,IF(F13/G13&lt;1.5," ","NOT OK"),"NOT OK"))</f>
        <v xml:space="preserve"> </v>
      </c>
      <c r="B13" s="105" t="s">
        <v>20</v>
      </c>
      <c r="C13" s="118">
        <v>670</v>
      </c>
      <c r="D13" s="120">
        <v>672</v>
      </c>
      <c r="E13" s="156">
        <f t="shared" si="0"/>
        <v>1342</v>
      </c>
      <c r="F13" s="118">
        <v>0</v>
      </c>
      <c r="G13" s="120">
        <v>0</v>
      </c>
      <c r="H13" s="156">
        <f t="shared" si="1"/>
        <v>0</v>
      </c>
      <c r="I13" s="121">
        <f t="shared" ref="I13" si="11">IF(E13=0,0,((H13/E13)-1)*100)</f>
        <v>-100</v>
      </c>
      <c r="J13" s="3"/>
      <c r="L13" s="13" t="s">
        <v>20</v>
      </c>
      <c r="M13" s="39">
        <v>95155</v>
      </c>
      <c r="N13" s="486">
        <v>97059</v>
      </c>
      <c r="O13" s="167">
        <f t="shared" ref="O13" si="12">+M13+N13</f>
        <v>192214</v>
      </c>
      <c r="P13" s="321">
        <v>0</v>
      </c>
      <c r="Q13" s="167">
        <f>O13+P13</f>
        <v>192214</v>
      </c>
      <c r="R13" s="39">
        <v>0</v>
      </c>
      <c r="S13" s="486">
        <v>0</v>
      </c>
      <c r="T13" s="167">
        <f t="shared" ref="T13" si="13">+R13+S13</f>
        <v>0</v>
      </c>
      <c r="U13" s="321">
        <v>0</v>
      </c>
      <c r="V13" s="167">
        <f>T13+U13</f>
        <v>0</v>
      </c>
      <c r="W13" s="40">
        <f t="shared" ref="W13" si="14">IF(Q13=0,0,((V13/Q13)-1)*100)</f>
        <v>-100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v>389</v>
      </c>
      <c r="D14" s="120">
        <v>386</v>
      </c>
      <c r="E14" s="156">
        <f>SUM(C14:D14)</f>
        <v>775</v>
      </c>
      <c r="F14" s="118">
        <v>0</v>
      </c>
      <c r="G14" s="120">
        <v>0</v>
      </c>
      <c r="H14" s="156">
        <f>SUM(F14:G14)</f>
        <v>0</v>
      </c>
      <c r="I14" s="121">
        <f>IF(E14=0,0,((H14/E14)-1)*100)</f>
        <v>-100</v>
      </c>
      <c r="J14" s="3"/>
      <c r="L14" s="13" t="s">
        <v>21</v>
      </c>
      <c r="M14" s="37">
        <v>32793</v>
      </c>
      <c r="N14" s="468">
        <v>39475</v>
      </c>
      <c r="O14" s="170">
        <f>+M14+N14</f>
        <v>72268</v>
      </c>
      <c r="P14" s="321">
        <v>0</v>
      </c>
      <c r="Q14" s="167">
        <f>O14+P14</f>
        <v>72268</v>
      </c>
      <c r="R14" s="37">
        <v>0</v>
      </c>
      <c r="S14" s="468">
        <v>0</v>
      </c>
      <c r="T14" s="170">
        <f>+R14+S14</f>
        <v>0</v>
      </c>
      <c r="U14" s="321">
        <v>0</v>
      </c>
      <c r="V14" s="167">
        <f>T14+U14</f>
        <v>0</v>
      </c>
      <c r="W14" s="40">
        <f>IF(Q14=0,0,((V14/Q14)-1)*100)</f>
        <v>-100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v>158</v>
      </c>
      <c r="D15" s="120">
        <v>158</v>
      </c>
      <c r="E15" s="156">
        <f>SUM(C15:D15)</f>
        <v>316</v>
      </c>
      <c r="F15" s="118">
        <v>0</v>
      </c>
      <c r="G15" s="120">
        <v>0</v>
      </c>
      <c r="H15" s="156">
        <f>SUM(F15:G15)</f>
        <v>0</v>
      </c>
      <c r="I15" s="121">
        <f>IF(E15=0,0,((H15/E15)-1)*100)</f>
        <v>-100</v>
      </c>
      <c r="J15" s="7"/>
      <c r="L15" s="13" t="s">
        <v>22</v>
      </c>
      <c r="M15" s="37">
        <v>7673</v>
      </c>
      <c r="N15" s="468">
        <v>13322</v>
      </c>
      <c r="O15" s="472">
        <f>+M15+N15</f>
        <v>20995</v>
      </c>
      <c r="P15" s="484">
        <v>0</v>
      </c>
      <c r="Q15" s="167">
        <f>O15+P15</f>
        <v>20995</v>
      </c>
      <c r="R15" s="37">
        <v>0</v>
      </c>
      <c r="S15" s="468">
        <v>0</v>
      </c>
      <c r="T15" s="472">
        <f>+R15+S15</f>
        <v>0</v>
      </c>
      <c r="U15" s="484">
        <v>0</v>
      </c>
      <c r="V15" s="167">
        <f>T15+U15</f>
        <v>0</v>
      </c>
      <c r="W15" s="40">
        <f>IF(Q15=0,0,((V15/Q15)-1)*100)</f>
        <v>-100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H16" si="15">+C13+C14+C15</f>
        <v>1217</v>
      </c>
      <c r="D16" s="127">
        <f t="shared" si="15"/>
        <v>1216</v>
      </c>
      <c r="E16" s="160">
        <f t="shared" si="15"/>
        <v>2433</v>
      </c>
      <c r="F16" s="125">
        <f t="shared" si="15"/>
        <v>0</v>
      </c>
      <c r="G16" s="127">
        <f t="shared" si="15"/>
        <v>0</v>
      </c>
      <c r="H16" s="160">
        <f t="shared" si="15"/>
        <v>0</v>
      </c>
      <c r="I16" s="128">
        <f>IF(E16=0,0,((H16/E16)-1)*100)</f>
        <v>-100</v>
      </c>
      <c r="J16" s="3"/>
      <c r="L16" s="41" t="s">
        <v>23</v>
      </c>
      <c r="M16" s="43">
        <f t="shared" ref="M16:V16" si="16">SUM(M13:M15)</f>
        <v>135621</v>
      </c>
      <c r="N16" s="469">
        <f t="shared" si="16"/>
        <v>149856</v>
      </c>
      <c r="O16" s="478">
        <f t="shared" si="16"/>
        <v>285477</v>
      </c>
      <c r="P16" s="482">
        <f t="shared" si="16"/>
        <v>0</v>
      </c>
      <c r="Q16" s="168">
        <f t="shared" si="16"/>
        <v>285477</v>
      </c>
      <c r="R16" s="43">
        <f t="shared" si="16"/>
        <v>0</v>
      </c>
      <c r="S16" s="469">
        <f t="shared" si="16"/>
        <v>0</v>
      </c>
      <c r="T16" s="478">
        <f t="shared" si="16"/>
        <v>0</v>
      </c>
      <c r="U16" s="482">
        <f t="shared" si="16"/>
        <v>0</v>
      </c>
      <c r="V16" s="168">
        <f t="shared" si="16"/>
        <v>0</v>
      </c>
      <c r="W16" s="46">
        <f>IF(Q16=0,0,((V16/Q16)-1)*100)</f>
        <v>-100</v>
      </c>
    </row>
    <row r="17" spans="1:23" ht="13.5" thickTop="1" x14ac:dyDescent="0.2">
      <c r="A17" s="3" t="str">
        <f t="shared" ref="A17" si="17">IF(ISERROR(F17/G17)," ",IF(F17/G17&gt;0.5,IF(F17/G17&lt;1.5," ","NOT OK"),"NOT OK"))</f>
        <v xml:space="preserve"> </v>
      </c>
      <c r="B17" s="105" t="s">
        <v>24</v>
      </c>
      <c r="C17" s="118">
        <v>0</v>
      </c>
      <c r="D17" s="120">
        <v>0</v>
      </c>
      <c r="E17" s="156">
        <f t="shared" ref="E17" si="18">SUM(C17:D17)</f>
        <v>0</v>
      </c>
      <c r="F17" s="118">
        <v>0</v>
      </c>
      <c r="G17" s="120">
        <v>0</v>
      </c>
      <c r="H17" s="156">
        <f t="shared" si="1"/>
        <v>0</v>
      </c>
      <c r="I17" s="121">
        <f t="shared" ref="I17" si="19">IF(E17=0,0,((H17/E17)-1)*100)</f>
        <v>0</v>
      </c>
      <c r="J17" s="7"/>
      <c r="L17" s="13" t="s">
        <v>24</v>
      </c>
      <c r="M17" s="37">
        <v>0</v>
      </c>
      <c r="N17" s="468">
        <v>0</v>
      </c>
      <c r="O17" s="472">
        <f>+M17+N17</f>
        <v>0</v>
      </c>
      <c r="P17" s="484">
        <v>0</v>
      </c>
      <c r="Q17" s="167">
        <f>O17+P17</f>
        <v>0</v>
      </c>
      <c r="R17" s="37">
        <v>0</v>
      </c>
      <c r="S17" s="468">
        <v>0</v>
      </c>
      <c r="T17" s="472">
        <f>+R17+S17</f>
        <v>0</v>
      </c>
      <c r="U17" s="484">
        <v>0</v>
      </c>
      <c r="V17" s="167">
        <f>T17+U17</f>
        <v>0</v>
      </c>
      <c r="W17" s="40">
        <f t="shared" ref="W17" si="20">IF(Q17=0,0,((V17/Q17)-1)*100)</f>
        <v>0</v>
      </c>
    </row>
    <row r="18" spans="1:23" x14ac:dyDescent="0.2">
      <c r="A18" s="3" t="str">
        <f t="shared" ref="A18" si="21">IF(ISERROR(F18/G18)," ",IF(F18/G18&gt;0.5,IF(F18/G18&lt;1.5," ","NOT OK"),"NOT OK"))</f>
        <v xml:space="preserve"> </v>
      </c>
      <c r="B18" s="105" t="s">
        <v>25</v>
      </c>
      <c r="C18" s="118">
        <v>2</v>
      </c>
      <c r="D18" s="120">
        <v>2</v>
      </c>
      <c r="E18" s="156">
        <f>SUM(C18:D18)</f>
        <v>4</v>
      </c>
      <c r="F18" s="118">
        <v>0</v>
      </c>
      <c r="G18" s="120">
        <v>0</v>
      </c>
      <c r="H18" s="156">
        <f>SUM(F18:G18)</f>
        <v>0</v>
      </c>
      <c r="I18" s="121">
        <f t="shared" ref="I18" si="22">IF(E18=0,0,((H18/E18)-1)*100)</f>
        <v>-100</v>
      </c>
      <c r="L18" s="13" t="s">
        <v>25</v>
      </c>
      <c r="M18" s="37">
        <v>0</v>
      </c>
      <c r="N18" s="468">
        <v>268</v>
      </c>
      <c r="O18" s="472">
        <f>+M18+N18</f>
        <v>268</v>
      </c>
      <c r="P18" s="484">
        <v>0</v>
      </c>
      <c r="Q18" s="167">
        <f>O18+P18</f>
        <v>268</v>
      </c>
      <c r="R18" s="37">
        <v>0</v>
      </c>
      <c r="S18" s="468">
        <v>0</v>
      </c>
      <c r="T18" s="472">
        <f>+R18+S18</f>
        <v>0</v>
      </c>
      <c r="U18" s="484">
        <v>0</v>
      </c>
      <c r="V18" s="167">
        <f>T18+U18</f>
        <v>0</v>
      </c>
      <c r="W18" s="40">
        <f t="shared" ref="W18" si="23">IF(Q18=0,0,((V18/Q18)-1)*100)</f>
        <v>-100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v>4</v>
      </c>
      <c r="D19" s="120">
        <v>4</v>
      </c>
      <c r="E19" s="156">
        <f>SUM(C19:D19)</f>
        <v>8</v>
      </c>
      <c r="F19" s="118">
        <v>0</v>
      </c>
      <c r="G19" s="120">
        <v>0</v>
      </c>
      <c r="H19" s="156">
        <f>SUM(F19:G19)</f>
        <v>0</v>
      </c>
      <c r="I19" s="121">
        <f>IF(E19=0,0,((H19/E19)-1)*100)</f>
        <v>-100</v>
      </c>
      <c r="J19" s="8"/>
      <c r="L19" s="13" t="s">
        <v>26</v>
      </c>
      <c r="M19" s="37">
        <v>0</v>
      </c>
      <c r="N19" s="468">
        <v>399</v>
      </c>
      <c r="O19" s="472">
        <f>+M19+N19</f>
        <v>399</v>
      </c>
      <c r="P19" s="484">
        <v>0</v>
      </c>
      <c r="Q19" s="167">
        <f>O19+P19</f>
        <v>399</v>
      </c>
      <c r="R19" s="37">
        <v>0</v>
      </c>
      <c r="S19" s="468">
        <v>0</v>
      </c>
      <c r="T19" s="472">
        <f>+R19+S19</f>
        <v>0</v>
      </c>
      <c r="U19" s="484">
        <v>0</v>
      </c>
      <c r="V19" s="167">
        <f>T19+U19</f>
        <v>0</v>
      </c>
      <c r="W19" s="40">
        <f>IF(Q19=0,0,((V19/Q19)-1)*100)</f>
        <v>-100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6</v>
      </c>
      <c r="D20" s="133">
        <f t="shared" ref="D20:H20" si="24">+D17+D18+D19</f>
        <v>6</v>
      </c>
      <c r="E20" s="158">
        <f t="shared" si="24"/>
        <v>12</v>
      </c>
      <c r="F20" s="125">
        <f t="shared" si="24"/>
        <v>0</v>
      </c>
      <c r="G20" s="133">
        <f t="shared" si="24"/>
        <v>0</v>
      </c>
      <c r="H20" s="158">
        <f t="shared" si="24"/>
        <v>0</v>
      </c>
      <c r="I20" s="128">
        <f>IF(E20=0,0,((H20/E20)-1)*100)</f>
        <v>-100</v>
      </c>
      <c r="J20" s="9"/>
      <c r="K20" s="10"/>
      <c r="L20" s="47" t="s">
        <v>27</v>
      </c>
      <c r="M20" s="49">
        <f>SUM(M17:M19)</f>
        <v>0</v>
      </c>
      <c r="N20" s="470">
        <f t="shared" ref="N20:V20" si="25">SUM(N17:N19)</f>
        <v>667</v>
      </c>
      <c r="O20" s="474">
        <f t="shared" si="25"/>
        <v>667</v>
      </c>
      <c r="P20" s="483">
        <f t="shared" si="25"/>
        <v>0</v>
      </c>
      <c r="Q20" s="169">
        <f t="shared" si="25"/>
        <v>667</v>
      </c>
      <c r="R20" s="49">
        <f t="shared" si="25"/>
        <v>0</v>
      </c>
      <c r="S20" s="470">
        <f t="shared" si="25"/>
        <v>0</v>
      </c>
      <c r="T20" s="474">
        <f t="shared" si="25"/>
        <v>0</v>
      </c>
      <c r="U20" s="483">
        <f t="shared" si="25"/>
        <v>0</v>
      </c>
      <c r="V20" s="169">
        <f t="shared" si="25"/>
        <v>0</v>
      </c>
      <c r="W20" s="50">
        <f>IF(Q20=0,0,((V20/Q20)-1)*100)</f>
        <v>-100</v>
      </c>
    </row>
    <row r="21" spans="1:23" ht="13.5" thickTop="1" x14ac:dyDescent="0.2">
      <c r="A21" s="3" t="str">
        <f>IF(ISERROR(F21/G21)," ",IF(F21/G21&gt;0.5,IF(F21/G21&lt;1.5," ","NOT OK"),"NOT OK"))</f>
        <v xml:space="preserve"> </v>
      </c>
      <c r="B21" s="105" t="s">
        <v>28</v>
      </c>
      <c r="C21" s="118">
        <v>0</v>
      </c>
      <c r="D21" s="120">
        <v>0</v>
      </c>
      <c r="E21" s="159">
        <f>SUM(C21:D21)</f>
        <v>0</v>
      </c>
      <c r="F21" s="118">
        <v>0</v>
      </c>
      <c r="G21" s="120">
        <v>0</v>
      </c>
      <c r="H21" s="159">
        <f>SUM(F21:G21)</f>
        <v>0</v>
      </c>
      <c r="I21" s="121">
        <f>IF(E21=0,0,((H21/E21)-1)*100)</f>
        <v>0</v>
      </c>
      <c r="J21" s="3"/>
      <c r="L21" s="13" t="s">
        <v>29</v>
      </c>
      <c r="M21" s="37">
        <v>0</v>
      </c>
      <c r="N21" s="468">
        <v>0</v>
      </c>
      <c r="O21" s="472">
        <f>+M21+N21</f>
        <v>0</v>
      </c>
      <c r="P21" s="484">
        <v>0</v>
      </c>
      <c r="Q21" s="167">
        <f>O21+P21</f>
        <v>0</v>
      </c>
      <c r="R21" s="37">
        <v>0</v>
      </c>
      <c r="S21" s="468">
        <v>0</v>
      </c>
      <c r="T21" s="472">
        <f>+R21+S21</f>
        <v>0</v>
      </c>
      <c r="U21" s="484">
        <v>0</v>
      </c>
      <c r="V21" s="167">
        <f>T21+U21</f>
        <v>0</v>
      </c>
      <c r="W21" s="40">
        <f>IF(Q21=0,0,((V21/Q21)-1)*100)</f>
        <v>0</v>
      </c>
    </row>
    <row r="22" spans="1:23" x14ac:dyDescent="0.2">
      <c r="A22" s="3" t="str">
        <f t="shared" ref="A22" si="26">IF(ISERROR(F22/G22)," ",IF(F22/G22&gt;0.5,IF(F22/G22&lt;1.5," ","NOT OK"),"NOT OK"))</f>
        <v xml:space="preserve"> </v>
      </c>
      <c r="B22" s="105" t="s">
        <v>30</v>
      </c>
      <c r="C22" s="118">
        <v>0</v>
      </c>
      <c r="D22" s="120">
        <v>0</v>
      </c>
      <c r="E22" s="150">
        <f>SUM(C22:D22)</f>
        <v>0</v>
      </c>
      <c r="F22" s="118">
        <v>0</v>
      </c>
      <c r="G22" s="120">
        <v>0</v>
      </c>
      <c r="H22" s="150">
        <f>SUM(F22:G22)</f>
        <v>0</v>
      </c>
      <c r="I22" s="121">
        <f t="shared" ref="I22" si="27">IF(E22=0,0,((H22/E22)-1)*100)</f>
        <v>0</v>
      </c>
      <c r="J22" s="3"/>
      <c r="L22" s="13" t="s">
        <v>30</v>
      </c>
      <c r="M22" s="37">
        <v>0</v>
      </c>
      <c r="N22" s="468">
        <v>0</v>
      </c>
      <c r="O22" s="472">
        <f t="shared" ref="O22" si="28">+M22+N22</f>
        <v>0</v>
      </c>
      <c r="P22" s="484">
        <v>0</v>
      </c>
      <c r="Q22" s="167">
        <f>O22+P22</f>
        <v>0</v>
      </c>
      <c r="R22" s="37">
        <v>0</v>
      </c>
      <c r="S22" s="468">
        <v>0</v>
      </c>
      <c r="T22" s="472">
        <f t="shared" ref="T22" si="29">+R22+S22</f>
        <v>0</v>
      </c>
      <c r="U22" s="484">
        <v>0</v>
      </c>
      <c r="V22" s="167">
        <f>T22+U22</f>
        <v>0</v>
      </c>
      <c r="W22" s="40">
        <f t="shared" ref="W22" si="30">IF(Q22=0,0,((V22/Q22)-1)*100)</f>
        <v>0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18">
        <v>0</v>
      </c>
      <c r="D23" s="134">
        <v>0</v>
      </c>
      <c r="E23" s="154">
        <f>SUM(C23:D23)</f>
        <v>0</v>
      </c>
      <c r="F23" s="118">
        <v>0</v>
      </c>
      <c r="G23" s="134">
        <v>0</v>
      </c>
      <c r="H23" s="154">
        <f>SUM(F23:G23)</f>
        <v>0</v>
      </c>
      <c r="I23" s="135">
        <f t="shared" ref="I23:I26" si="31">IF(E23=0,0,((H23/E23)-1)*100)</f>
        <v>0</v>
      </c>
      <c r="J23" s="3"/>
      <c r="L23" s="13" t="s">
        <v>31</v>
      </c>
      <c r="M23" s="37">
        <v>0</v>
      </c>
      <c r="N23" s="468">
        <v>0</v>
      </c>
      <c r="O23" s="472">
        <f>+M23+N23</f>
        <v>0</v>
      </c>
      <c r="P23" s="484">
        <v>0</v>
      </c>
      <c r="Q23" s="167">
        <f>O23+P23</f>
        <v>0</v>
      </c>
      <c r="R23" s="37">
        <v>0</v>
      </c>
      <c r="S23" s="468">
        <v>0</v>
      </c>
      <c r="T23" s="472">
        <f>+R23+S23</f>
        <v>0</v>
      </c>
      <c r="U23" s="484">
        <v>0</v>
      </c>
      <c r="V23" s="167">
        <f>T23+U23</f>
        <v>0</v>
      </c>
      <c r="W23" s="40">
        <f t="shared" ref="W23:W26" si="32">IF(Q23=0,0,((V23/Q23)-1)*100)</f>
        <v>0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25">
        <f t="shared" ref="C24:H24" si="33">+C21+C22+C23</f>
        <v>0</v>
      </c>
      <c r="D24" s="133">
        <f t="shared" si="33"/>
        <v>0</v>
      </c>
      <c r="E24" s="158">
        <f t="shared" si="33"/>
        <v>0</v>
      </c>
      <c r="F24" s="125">
        <f t="shared" si="33"/>
        <v>0</v>
      </c>
      <c r="G24" s="133">
        <f t="shared" si="33"/>
        <v>0</v>
      </c>
      <c r="H24" s="158">
        <f t="shared" si="33"/>
        <v>0</v>
      </c>
      <c r="I24" s="128">
        <f t="shared" si="31"/>
        <v>0</v>
      </c>
      <c r="J24" s="9"/>
      <c r="K24" s="10"/>
      <c r="L24" s="47" t="s">
        <v>32</v>
      </c>
      <c r="M24" s="49">
        <f>+M21+M22+M23</f>
        <v>0</v>
      </c>
      <c r="N24" s="470">
        <f t="shared" ref="N24:V24" si="34">SUM(N21:N23)</f>
        <v>0</v>
      </c>
      <c r="O24" s="474">
        <f t="shared" si="34"/>
        <v>0</v>
      </c>
      <c r="P24" s="483">
        <f t="shared" si="34"/>
        <v>0</v>
      </c>
      <c r="Q24" s="169">
        <f t="shared" si="34"/>
        <v>0</v>
      </c>
      <c r="R24" s="49">
        <f t="shared" si="34"/>
        <v>0</v>
      </c>
      <c r="S24" s="470">
        <f t="shared" si="34"/>
        <v>0</v>
      </c>
      <c r="T24" s="474">
        <f t="shared" si="34"/>
        <v>0</v>
      </c>
      <c r="U24" s="483">
        <f t="shared" si="34"/>
        <v>0</v>
      </c>
      <c r="V24" s="169">
        <f t="shared" si="34"/>
        <v>0</v>
      </c>
      <c r="W24" s="50">
        <f t="shared" si="32"/>
        <v>0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35">+C16+C20+C24</f>
        <v>1223</v>
      </c>
      <c r="D25" s="127">
        <f t="shared" si="35"/>
        <v>1222</v>
      </c>
      <c r="E25" s="297">
        <f t="shared" si="35"/>
        <v>2445</v>
      </c>
      <c r="F25" s="125">
        <f t="shared" si="35"/>
        <v>0</v>
      </c>
      <c r="G25" s="127">
        <f t="shared" si="35"/>
        <v>0</v>
      </c>
      <c r="H25" s="297">
        <f t="shared" si="35"/>
        <v>0</v>
      </c>
      <c r="I25" s="128">
        <f t="shared" si="31"/>
        <v>-100</v>
      </c>
      <c r="J25" s="3"/>
      <c r="L25" s="41" t="s">
        <v>33</v>
      </c>
      <c r="M25" s="42">
        <f t="shared" ref="M25:V25" si="36">+M16+M20+M24</f>
        <v>135621</v>
      </c>
      <c r="N25" s="42">
        <f t="shared" si="36"/>
        <v>150523</v>
      </c>
      <c r="O25" s="493">
        <f t="shared" si="36"/>
        <v>286144</v>
      </c>
      <c r="P25" s="42">
        <f t="shared" si="36"/>
        <v>0</v>
      </c>
      <c r="Q25" s="493">
        <f t="shared" si="36"/>
        <v>286144</v>
      </c>
      <c r="R25" s="42">
        <f t="shared" si="36"/>
        <v>0</v>
      </c>
      <c r="S25" s="42">
        <f t="shared" si="36"/>
        <v>0</v>
      </c>
      <c r="T25" s="493">
        <f t="shared" si="36"/>
        <v>0</v>
      </c>
      <c r="U25" s="42">
        <f t="shared" si="36"/>
        <v>0</v>
      </c>
      <c r="V25" s="493">
        <f t="shared" si="36"/>
        <v>0</v>
      </c>
      <c r="W25" s="46">
        <f t="shared" si="32"/>
        <v>-100</v>
      </c>
    </row>
    <row r="26" spans="1:23" ht="14.25" thickTop="1" thickBot="1" x14ac:dyDescent="0.25">
      <c r="A26" s="3" t="str">
        <f t="shared" ref="A26" si="37">IF(ISERROR(F26/G26)," ",IF(F26/G26&gt;0.5,IF(F26/G26&lt;1.5," ","NOT OK"),"NOT OK"))</f>
        <v xml:space="preserve"> </v>
      </c>
      <c r="B26" s="124" t="s">
        <v>34</v>
      </c>
      <c r="C26" s="125">
        <f t="shared" ref="C26:H26" si="38">+C12+C16+C20+C24</f>
        <v>3035</v>
      </c>
      <c r="D26" s="127">
        <f t="shared" si="38"/>
        <v>3033</v>
      </c>
      <c r="E26" s="297">
        <f t="shared" si="38"/>
        <v>6068</v>
      </c>
      <c r="F26" s="125">
        <f t="shared" si="38"/>
        <v>0</v>
      </c>
      <c r="G26" s="127">
        <f t="shared" si="38"/>
        <v>0</v>
      </c>
      <c r="H26" s="297">
        <f t="shared" si="38"/>
        <v>0</v>
      </c>
      <c r="I26" s="128">
        <f t="shared" si="31"/>
        <v>-100</v>
      </c>
      <c r="J26" s="3"/>
      <c r="L26" s="467" t="s">
        <v>34</v>
      </c>
      <c r="M26" s="43">
        <f t="shared" ref="M26:V26" si="39">+M12+M16+M20+M24</f>
        <v>396596</v>
      </c>
      <c r="N26" s="469">
        <f t="shared" si="39"/>
        <v>406909</v>
      </c>
      <c r="O26" s="473">
        <f t="shared" si="39"/>
        <v>803505</v>
      </c>
      <c r="P26" s="482">
        <f t="shared" si="39"/>
        <v>0</v>
      </c>
      <c r="Q26" s="299">
        <f t="shared" si="39"/>
        <v>803505</v>
      </c>
      <c r="R26" s="43">
        <f t="shared" si="39"/>
        <v>0</v>
      </c>
      <c r="S26" s="469">
        <f t="shared" si="39"/>
        <v>0</v>
      </c>
      <c r="T26" s="473">
        <f t="shared" si="39"/>
        <v>0</v>
      </c>
      <c r="U26" s="482">
        <f t="shared" si="39"/>
        <v>0</v>
      </c>
      <c r="V26" s="299">
        <f t="shared" si="39"/>
        <v>0</v>
      </c>
      <c r="W26" s="46">
        <f t="shared" si="32"/>
        <v>-100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3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323"/>
      <c r="Q34" s="34"/>
      <c r="R34" s="33"/>
      <c r="S34" s="30"/>
      <c r="T34" s="31"/>
      <c r="U34" s="323"/>
      <c r="V34" s="34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v>1606</v>
      </c>
      <c r="D35" s="120">
        <v>1606</v>
      </c>
      <c r="E35" s="156">
        <f t="shared" ref="E35:E39" si="40">SUM(C35:D35)</f>
        <v>3212</v>
      </c>
      <c r="F35" s="118">
        <v>1558</v>
      </c>
      <c r="G35" s="120">
        <v>1558</v>
      </c>
      <c r="H35" s="156">
        <f t="shared" ref="H35:H39" si="41">SUM(F35:G35)</f>
        <v>3116</v>
      </c>
      <c r="I35" s="121">
        <f t="shared" ref="I35:I37" si="42">IF(E35=0,0,((H35/E35)-1)*100)</f>
        <v>-2.9887920298879211</v>
      </c>
      <c r="J35" s="3"/>
      <c r="K35" s="6"/>
      <c r="L35" s="13" t="s">
        <v>16</v>
      </c>
      <c r="M35" s="39">
        <v>245620</v>
      </c>
      <c r="N35" s="37">
        <v>245149</v>
      </c>
      <c r="O35" s="167">
        <f>SUM(M35:N35)</f>
        <v>490769</v>
      </c>
      <c r="P35" s="321">
        <v>0</v>
      </c>
      <c r="Q35" s="167">
        <f>O35+P35</f>
        <v>490769</v>
      </c>
      <c r="R35" s="39">
        <v>204027</v>
      </c>
      <c r="S35" s="37">
        <v>196807</v>
      </c>
      <c r="T35" s="167">
        <f>SUM(R35:S35)</f>
        <v>400834</v>
      </c>
      <c r="U35" s="321">
        <v>0</v>
      </c>
      <c r="V35" s="167">
        <f>T35+U35</f>
        <v>400834</v>
      </c>
      <c r="W35" s="40">
        <f t="shared" ref="W35:W37" si="43">IF(Q35=0,0,((V35/Q35)-1)*100)</f>
        <v>-18.325322096546437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v>1573</v>
      </c>
      <c r="D36" s="120">
        <v>1573</v>
      </c>
      <c r="E36" s="156">
        <f t="shared" si="40"/>
        <v>3146</v>
      </c>
      <c r="F36" s="118">
        <v>1677</v>
      </c>
      <c r="G36" s="120">
        <v>1677</v>
      </c>
      <c r="H36" s="156">
        <f t="shared" si="41"/>
        <v>3354</v>
      </c>
      <c r="I36" s="121">
        <f t="shared" si="42"/>
        <v>6.6115702479338845</v>
      </c>
      <c r="J36" s="3"/>
      <c r="K36" s="6"/>
      <c r="L36" s="13" t="s">
        <v>17</v>
      </c>
      <c r="M36" s="39">
        <v>244183</v>
      </c>
      <c r="N36" s="37">
        <v>248425</v>
      </c>
      <c r="O36" s="167">
        <f>SUM(M36:N36)</f>
        <v>492608</v>
      </c>
      <c r="P36" s="321">
        <v>69</v>
      </c>
      <c r="Q36" s="167">
        <f>O36+P36</f>
        <v>492677</v>
      </c>
      <c r="R36" s="39">
        <v>251578</v>
      </c>
      <c r="S36" s="37">
        <v>255486</v>
      </c>
      <c r="T36" s="167">
        <f>SUM(R36:S36)</f>
        <v>507064</v>
      </c>
      <c r="U36" s="321">
        <v>173</v>
      </c>
      <c r="V36" s="167">
        <f>T36+U36</f>
        <v>507237</v>
      </c>
      <c r="W36" s="40">
        <f t="shared" si="43"/>
        <v>2.9552830759300708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v>1690</v>
      </c>
      <c r="D37" s="123">
        <v>1692</v>
      </c>
      <c r="E37" s="156">
        <f t="shared" si="40"/>
        <v>3382</v>
      </c>
      <c r="F37" s="122">
        <v>1888</v>
      </c>
      <c r="G37" s="123">
        <v>1887</v>
      </c>
      <c r="H37" s="156">
        <f t="shared" si="41"/>
        <v>3775</v>
      </c>
      <c r="I37" s="121">
        <f t="shared" si="42"/>
        <v>11.620342992312249</v>
      </c>
      <c r="J37" s="3"/>
      <c r="K37" s="6"/>
      <c r="L37" s="22" t="s">
        <v>18</v>
      </c>
      <c r="M37" s="39">
        <v>260207</v>
      </c>
      <c r="N37" s="37">
        <v>259719</v>
      </c>
      <c r="O37" s="167">
        <f t="shared" ref="O37" si="44">SUM(M37:N37)</f>
        <v>519926</v>
      </c>
      <c r="P37" s="322">
        <v>0</v>
      </c>
      <c r="Q37" s="170">
        <f t="shared" ref="Q37" si="45">O37+P37</f>
        <v>519926</v>
      </c>
      <c r="R37" s="39">
        <v>214544</v>
      </c>
      <c r="S37" s="37">
        <v>209651</v>
      </c>
      <c r="T37" s="167">
        <f t="shared" ref="T37" si="46">SUM(R37:S37)</f>
        <v>424195</v>
      </c>
      <c r="U37" s="322">
        <v>120</v>
      </c>
      <c r="V37" s="170">
        <f t="shared" ref="V37" si="47">T37+U37</f>
        <v>424315</v>
      </c>
      <c r="W37" s="40">
        <f t="shared" si="43"/>
        <v>-18.38934771486711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>+C35+C36+C37</f>
        <v>4869</v>
      </c>
      <c r="D38" s="127">
        <f t="shared" ref="D38" si="48">+D35+D36+D37</f>
        <v>4871</v>
      </c>
      <c r="E38" s="160">
        <f t="shared" si="40"/>
        <v>9740</v>
      </c>
      <c r="F38" s="125">
        <f t="shared" ref="F38:G38" si="49">+F35+F36+F37</f>
        <v>5123</v>
      </c>
      <c r="G38" s="127">
        <f t="shared" si="49"/>
        <v>5122</v>
      </c>
      <c r="H38" s="160">
        <f t="shared" si="41"/>
        <v>10245</v>
      </c>
      <c r="I38" s="128">
        <f>IF(E38=0,0,((H38/E38)-1)*100)</f>
        <v>5.1848049281314257</v>
      </c>
      <c r="J38" s="3"/>
      <c r="L38" s="41" t="s">
        <v>19</v>
      </c>
      <c r="M38" s="45">
        <f t="shared" ref="M38:N38" si="50">+M35+M36+M37</f>
        <v>750010</v>
      </c>
      <c r="N38" s="43">
        <f t="shared" si="50"/>
        <v>753293</v>
      </c>
      <c r="O38" s="168">
        <f>+O35+O36+O37</f>
        <v>1503303</v>
      </c>
      <c r="P38" s="43">
        <f t="shared" ref="P38:Q38" si="51">+P35+P36+P37</f>
        <v>69</v>
      </c>
      <c r="Q38" s="168">
        <f t="shared" si="51"/>
        <v>1503372</v>
      </c>
      <c r="R38" s="45">
        <f t="shared" ref="R38:V38" si="52">+R35+R36+R37</f>
        <v>670149</v>
      </c>
      <c r="S38" s="43">
        <f t="shared" si="52"/>
        <v>661944</v>
      </c>
      <c r="T38" s="168">
        <f>+T35+T36+T37</f>
        <v>1332093</v>
      </c>
      <c r="U38" s="43">
        <f t="shared" si="52"/>
        <v>293</v>
      </c>
      <c r="V38" s="168">
        <f t="shared" si="52"/>
        <v>1332386</v>
      </c>
      <c r="W38" s="46">
        <f>IF(Q38=0,0,((V38/Q38)-1)*100)</f>
        <v>-11.3734990408229</v>
      </c>
    </row>
    <row r="39" spans="1:23" ht="13.5" thickTop="1" x14ac:dyDescent="0.2">
      <c r="A39" s="3" t="str">
        <f t="shared" si="10"/>
        <v xml:space="preserve"> </v>
      </c>
      <c r="B39" s="105" t="s">
        <v>20</v>
      </c>
      <c r="C39" s="118">
        <v>1669</v>
      </c>
      <c r="D39" s="120">
        <v>1667</v>
      </c>
      <c r="E39" s="156">
        <f t="shared" si="40"/>
        <v>3336</v>
      </c>
      <c r="F39" s="118">
        <v>671</v>
      </c>
      <c r="G39" s="120">
        <v>673</v>
      </c>
      <c r="H39" s="156">
        <f t="shared" si="41"/>
        <v>1344</v>
      </c>
      <c r="I39" s="121">
        <f t="shared" ref="I39" si="53">IF(E39=0,0,((H39/E39)-1)*100)</f>
        <v>-59.712230215827347</v>
      </c>
      <c r="L39" s="13" t="s">
        <v>20</v>
      </c>
      <c r="M39" s="39">
        <v>257367</v>
      </c>
      <c r="N39" s="37">
        <v>265974</v>
      </c>
      <c r="O39" s="167">
        <f t="shared" ref="O39" si="54">+M39+N39</f>
        <v>523341</v>
      </c>
      <c r="P39" s="322">
        <v>121</v>
      </c>
      <c r="Q39" s="170">
        <f>O39+P39</f>
        <v>523462</v>
      </c>
      <c r="R39" s="39">
        <v>36769</v>
      </c>
      <c r="S39" s="37">
        <v>55249</v>
      </c>
      <c r="T39" s="167">
        <f t="shared" ref="T39" si="55">+R39+S39</f>
        <v>92018</v>
      </c>
      <c r="U39" s="322">
        <v>0</v>
      </c>
      <c r="V39" s="170">
        <f>T39+U39</f>
        <v>92018</v>
      </c>
      <c r="W39" s="40">
        <f t="shared" ref="W39" si="56">IF(Q39=0,0,((V39/Q39)-1)*100)</f>
        <v>-82.421264580810075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v>1650</v>
      </c>
      <c r="D40" s="120">
        <v>1650</v>
      </c>
      <c r="E40" s="156">
        <f>SUM(C40:D40)</f>
        <v>3300</v>
      </c>
      <c r="F40" s="118">
        <v>444</v>
      </c>
      <c r="G40" s="120">
        <v>443</v>
      </c>
      <c r="H40" s="156">
        <f>SUM(F40:G40)</f>
        <v>887</v>
      </c>
      <c r="I40" s="121">
        <f>IF(E40=0,0,((H40/E40)-1)*100)</f>
        <v>-73.121212121212125</v>
      </c>
      <c r="J40" s="3"/>
      <c r="L40" s="13" t="s">
        <v>21</v>
      </c>
      <c r="M40" s="39">
        <v>213157</v>
      </c>
      <c r="N40" s="37">
        <v>227085</v>
      </c>
      <c r="O40" s="167">
        <f>+M40+N40</f>
        <v>440242</v>
      </c>
      <c r="P40" s="322">
        <v>0</v>
      </c>
      <c r="Q40" s="170">
        <f>O40+P40</f>
        <v>440242</v>
      </c>
      <c r="R40" s="39">
        <v>68102</v>
      </c>
      <c r="S40" s="37">
        <v>67304</v>
      </c>
      <c r="T40" s="167">
        <f>+R40+S40</f>
        <v>135406</v>
      </c>
      <c r="U40" s="322">
        <v>0</v>
      </c>
      <c r="V40" s="170">
        <f>T40+U40</f>
        <v>135406</v>
      </c>
      <c r="W40" s="40">
        <f>IF(Q40=0,0,((V40/Q40)-1)*100)</f>
        <v>-69.242825536863819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v>1378</v>
      </c>
      <c r="D41" s="120">
        <v>1380</v>
      </c>
      <c r="E41" s="156">
        <f t="shared" ref="E41" si="57">SUM(C41:D41)</f>
        <v>2758</v>
      </c>
      <c r="F41" s="118">
        <v>950</v>
      </c>
      <c r="G41" s="120">
        <v>949</v>
      </c>
      <c r="H41" s="156">
        <f t="shared" ref="H41" si="58">SUM(F41:G41)</f>
        <v>1899</v>
      </c>
      <c r="I41" s="121">
        <f>IF(E41=0,0,((H41/E41)-1)*100)</f>
        <v>-31.145757795503993</v>
      </c>
      <c r="J41" s="3"/>
      <c r="L41" s="13" t="s">
        <v>22</v>
      </c>
      <c r="M41" s="39">
        <v>124882</v>
      </c>
      <c r="N41" s="37">
        <v>134618</v>
      </c>
      <c r="O41" s="167">
        <f>+M41+N41</f>
        <v>259500</v>
      </c>
      <c r="P41" s="322">
        <v>147</v>
      </c>
      <c r="Q41" s="170">
        <f>O41+P41</f>
        <v>259647</v>
      </c>
      <c r="R41" s="39">
        <v>121510</v>
      </c>
      <c r="S41" s="37">
        <v>127589</v>
      </c>
      <c r="T41" s="167">
        <f>+R41+S41</f>
        <v>249099</v>
      </c>
      <c r="U41" s="322">
        <v>25</v>
      </c>
      <c r="V41" s="170">
        <f>T41+U41</f>
        <v>249124</v>
      </c>
      <c r="W41" s="40">
        <f>IF(Q41=0,0,((V41/Q41)-1)*100)</f>
        <v>-4.0528101614884848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59">+C39+C40+C41</f>
        <v>4697</v>
      </c>
      <c r="D42" s="127">
        <f t="shared" si="59"/>
        <v>4697</v>
      </c>
      <c r="E42" s="160">
        <f t="shared" si="59"/>
        <v>9394</v>
      </c>
      <c r="F42" s="125">
        <f t="shared" si="59"/>
        <v>2065</v>
      </c>
      <c r="G42" s="127">
        <f t="shared" si="59"/>
        <v>2065</v>
      </c>
      <c r="H42" s="160">
        <f t="shared" si="59"/>
        <v>4130</v>
      </c>
      <c r="I42" s="128">
        <f>IF(E42=0,0,((H42/E42)-1)*100)</f>
        <v>-56.035767511177347</v>
      </c>
      <c r="J42" s="3"/>
      <c r="L42" s="41" t="s">
        <v>23</v>
      </c>
      <c r="M42" s="43">
        <f t="shared" ref="M42:V42" si="60">+M39+M40+M41</f>
        <v>595406</v>
      </c>
      <c r="N42" s="469">
        <f t="shared" si="60"/>
        <v>627677</v>
      </c>
      <c r="O42" s="478">
        <f t="shared" si="60"/>
        <v>1223083</v>
      </c>
      <c r="P42" s="482">
        <f t="shared" si="60"/>
        <v>268</v>
      </c>
      <c r="Q42" s="168">
        <f t="shared" si="60"/>
        <v>1223351</v>
      </c>
      <c r="R42" s="43">
        <f t="shared" si="60"/>
        <v>226381</v>
      </c>
      <c r="S42" s="469">
        <f t="shared" si="60"/>
        <v>250142</v>
      </c>
      <c r="T42" s="478">
        <f t="shared" si="60"/>
        <v>476523</v>
      </c>
      <c r="U42" s="482">
        <f t="shared" si="60"/>
        <v>25</v>
      </c>
      <c r="V42" s="168">
        <f t="shared" si="60"/>
        <v>476548</v>
      </c>
      <c r="W42" s="46">
        <f>IF(Q42=0,0,((V42/Q42)-1)*100)</f>
        <v>-61.045685171304065</v>
      </c>
    </row>
    <row r="43" spans="1:23" ht="13.5" thickTop="1" x14ac:dyDescent="0.2">
      <c r="A43" s="3" t="str">
        <f t="shared" ref="A43" si="61">IF(ISERROR(F43/G43)," ",IF(F43/G43&gt;0.5,IF(F43/G43&lt;1.5," ","NOT OK"),"NOT OK"))</f>
        <v xml:space="preserve"> </v>
      </c>
      <c r="B43" s="105" t="s">
        <v>24</v>
      </c>
      <c r="C43" s="118">
        <v>58</v>
      </c>
      <c r="D43" s="120">
        <v>59</v>
      </c>
      <c r="E43" s="156">
        <f t="shared" ref="E43" si="62">SUM(C43:D43)</f>
        <v>117</v>
      </c>
      <c r="F43" s="118">
        <v>1075</v>
      </c>
      <c r="G43" s="120">
        <v>1078</v>
      </c>
      <c r="H43" s="156">
        <f t="shared" ref="H43" si="63">SUM(F43:G43)</f>
        <v>2153</v>
      </c>
      <c r="I43" s="121">
        <f t="shared" ref="I43" si="64">IF(E43=0,0,((H43/E43)-1)*100)</f>
        <v>1740.17094017094</v>
      </c>
      <c r="J43" s="7"/>
      <c r="L43" s="13" t="s">
        <v>24</v>
      </c>
      <c r="M43" s="39">
        <v>3713</v>
      </c>
      <c r="N43" s="37">
        <v>4668</v>
      </c>
      <c r="O43" s="167">
        <f>+M43+N43</f>
        <v>8381</v>
      </c>
      <c r="P43" s="321">
        <v>75</v>
      </c>
      <c r="Q43" s="267">
        <f>O43+P43</f>
        <v>8456</v>
      </c>
      <c r="R43" s="39">
        <v>84018</v>
      </c>
      <c r="S43" s="37">
        <v>85290</v>
      </c>
      <c r="T43" s="167">
        <f>+R43+S43</f>
        <v>169308</v>
      </c>
      <c r="U43" s="321">
        <v>322</v>
      </c>
      <c r="V43" s="267">
        <f>T43+U43</f>
        <v>169630</v>
      </c>
      <c r="W43" s="40">
        <f t="shared" ref="W43" si="65">IF(Q43=0,0,((V43/Q43)-1)*100)</f>
        <v>1906.0312204351937</v>
      </c>
    </row>
    <row r="44" spans="1:23" x14ac:dyDescent="0.2">
      <c r="A44" s="3" t="str">
        <f t="shared" ref="A44" si="66">IF(ISERROR(F44/G44)," ",IF(F44/G44&gt;0.5,IF(F44/G44&lt;1.5," ","NOT OK"),"NOT OK"))</f>
        <v xml:space="preserve"> </v>
      </c>
      <c r="B44" s="105" t="s">
        <v>25</v>
      </c>
      <c r="C44" s="118">
        <v>217</v>
      </c>
      <c r="D44" s="120">
        <v>217</v>
      </c>
      <c r="E44" s="156">
        <f>SUM(C44:D44)</f>
        <v>434</v>
      </c>
      <c r="F44" s="118">
        <v>132</v>
      </c>
      <c r="G44" s="120">
        <v>132</v>
      </c>
      <c r="H44" s="156">
        <f>SUM(F44:G44)</f>
        <v>264</v>
      </c>
      <c r="I44" s="121">
        <f t="shared" ref="I44" si="67">IF(E44=0,0,((H44/E44)-1)*100)</f>
        <v>-39.170506912442391</v>
      </c>
      <c r="J44" s="3"/>
      <c r="L44" s="13" t="s">
        <v>25</v>
      </c>
      <c r="M44" s="39">
        <v>19204</v>
      </c>
      <c r="N44" s="37">
        <v>21376</v>
      </c>
      <c r="O44" s="167">
        <f>+M44+N44</f>
        <v>40580</v>
      </c>
      <c r="P44" s="321">
        <v>0</v>
      </c>
      <c r="Q44" s="167">
        <f>O44+P44</f>
        <v>40580</v>
      </c>
      <c r="R44" s="39">
        <v>13696</v>
      </c>
      <c r="S44" s="37">
        <v>13408</v>
      </c>
      <c r="T44" s="167">
        <f>+R44+S44</f>
        <v>27104</v>
      </c>
      <c r="U44" s="321">
        <v>0</v>
      </c>
      <c r="V44" s="167">
        <f>T44+U44</f>
        <v>27104</v>
      </c>
      <c r="W44" s="40">
        <f t="shared" ref="W44" si="68">IF(Q44=0,0,((V44/Q44)-1)*100)</f>
        <v>-33.208477082306551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v>411</v>
      </c>
      <c r="D45" s="120">
        <v>410</v>
      </c>
      <c r="E45" s="156">
        <f>SUM(C45:D45)</f>
        <v>821</v>
      </c>
      <c r="F45" s="118">
        <v>216</v>
      </c>
      <c r="G45" s="120">
        <v>216</v>
      </c>
      <c r="H45" s="156">
        <f>SUM(F45:G45)</f>
        <v>432</v>
      </c>
      <c r="I45" s="121">
        <f>IF(E45=0,0,((H45/E45)-1)*100)</f>
        <v>-47.38124238733252</v>
      </c>
      <c r="J45" s="3"/>
      <c r="L45" s="13" t="s">
        <v>26</v>
      </c>
      <c r="M45" s="37">
        <v>45395</v>
      </c>
      <c r="N45" s="468">
        <v>45691</v>
      </c>
      <c r="O45" s="170">
        <f>+M45+N45</f>
        <v>91086</v>
      </c>
      <c r="P45" s="321">
        <v>0</v>
      </c>
      <c r="Q45" s="167">
        <f>O45+P45</f>
        <v>91086</v>
      </c>
      <c r="R45" s="37">
        <v>30877</v>
      </c>
      <c r="S45" s="468">
        <v>30437</v>
      </c>
      <c r="T45" s="170">
        <f>+R45+S45</f>
        <v>61314</v>
      </c>
      <c r="U45" s="321">
        <v>141</v>
      </c>
      <c r="V45" s="167">
        <f>T45+U45</f>
        <v>61455</v>
      </c>
      <c r="W45" s="40">
        <f>IF(Q45=0,0,((V45/Q45)-1)*100)</f>
        <v>-32.530795072788351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686</v>
      </c>
      <c r="D46" s="133">
        <f t="shared" ref="D46" si="69">+D43+D44+D45</f>
        <v>686</v>
      </c>
      <c r="E46" s="158">
        <f t="shared" ref="E46" si="70">+E43+E44+E45</f>
        <v>1372</v>
      </c>
      <c r="F46" s="125">
        <f t="shared" ref="F46" si="71">+F43+F44+F45</f>
        <v>1423</v>
      </c>
      <c r="G46" s="133">
        <f t="shared" ref="G46" si="72">+G43+G44+G45</f>
        <v>1426</v>
      </c>
      <c r="H46" s="158">
        <f t="shared" ref="H46" si="73">+H43+H44+H45</f>
        <v>2849</v>
      </c>
      <c r="I46" s="128">
        <f>IF(E46=0,0,((H46/E46)-1)*100)</f>
        <v>107.65306122448979</v>
      </c>
      <c r="J46" s="9"/>
      <c r="K46" s="10"/>
      <c r="L46" s="47" t="s">
        <v>27</v>
      </c>
      <c r="M46" s="49">
        <f>SUM(M43:M45)</f>
        <v>68312</v>
      </c>
      <c r="N46" s="470">
        <f t="shared" ref="N46" si="74">SUM(N43:N45)</f>
        <v>71735</v>
      </c>
      <c r="O46" s="474">
        <f t="shared" ref="O46" si="75">SUM(O43:O45)</f>
        <v>140047</v>
      </c>
      <c r="P46" s="483">
        <f t="shared" ref="P46" si="76">SUM(P43:P45)</f>
        <v>75</v>
      </c>
      <c r="Q46" s="169">
        <f t="shared" ref="Q46" si="77">SUM(Q43:Q45)</f>
        <v>140122</v>
      </c>
      <c r="R46" s="49">
        <f t="shared" ref="R46" si="78">SUM(R43:R45)</f>
        <v>128591</v>
      </c>
      <c r="S46" s="470">
        <f t="shared" ref="S46" si="79">SUM(S43:S45)</f>
        <v>129135</v>
      </c>
      <c r="T46" s="474">
        <f t="shared" ref="T46" si="80">SUM(T43:T45)</f>
        <v>257726</v>
      </c>
      <c r="U46" s="483">
        <f t="shared" ref="U46" si="81">SUM(U43:U45)</f>
        <v>463</v>
      </c>
      <c r="V46" s="169">
        <f t="shared" ref="V46" si="82">SUM(V43:V45)</f>
        <v>258189</v>
      </c>
      <c r="W46" s="50">
        <f>IF(Q46=0,0,((V46/Q46)-1)*100)</f>
        <v>84.260144731020105</v>
      </c>
    </row>
    <row r="47" spans="1:23" ht="13.5" thickTop="1" x14ac:dyDescent="0.2">
      <c r="A47" s="3" t="str">
        <f>IF(ISERROR(F47/G47)," ",IF(F47/G47&gt;0.5,IF(F47/G47&lt;1.5," ","NOT OK"),"NOT OK"))</f>
        <v xml:space="preserve"> </v>
      </c>
      <c r="B47" s="105" t="s">
        <v>28</v>
      </c>
      <c r="C47" s="118">
        <v>931</v>
      </c>
      <c r="D47" s="120">
        <v>930</v>
      </c>
      <c r="E47" s="159">
        <f>SUM(C47:D47)</f>
        <v>1861</v>
      </c>
      <c r="F47" s="118">
        <v>130</v>
      </c>
      <c r="G47" s="120">
        <v>129</v>
      </c>
      <c r="H47" s="159">
        <f>SUM(F47:G47)</f>
        <v>259</v>
      </c>
      <c r="I47" s="121">
        <f>IF(E47=0,0,((H47/E47)-1)*100)</f>
        <v>-86.082751209027407</v>
      </c>
      <c r="J47" s="3"/>
      <c r="L47" s="13" t="s">
        <v>29</v>
      </c>
      <c r="M47" s="37">
        <v>108676</v>
      </c>
      <c r="N47" s="468">
        <v>107609</v>
      </c>
      <c r="O47" s="170">
        <f>+M47+N47</f>
        <v>216285</v>
      </c>
      <c r="P47" s="321">
        <v>151</v>
      </c>
      <c r="Q47" s="167">
        <f>O47+P47</f>
        <v>216436</v>
      </c>
      <c r="R47" s="37">
        <v>11006</v>
      </c>
      <c r="S47" s="468">
        <v>11106</v>
      </c>
      <c r="T47" s="170">
        <f>+R47+S47</f>
        <v>22112</v>
      </c>
      <c r="U47" s="321">
        <v>0</v>
      </c>
      <c r="V47" s="167">
        <f>T47+U47</f>
        <v>22112</v>
      </c>
      <c r="W47" s="40">
        <f>IF(Q47=0,0,((V47/Q47)-1)*100)</f>
        <v>-89.783584985861879</v>
      </c>
    </row>
    <row r="48" spans="1:23" x14ac:dyDescent="0.2">
      <c r="A48" s="3" t="str">
        <f t="shared" ref="A48" si="83">IF(ISERROR(F48/G48)," ",IF(F48/G48&gt;0.5,IF(F48/G48&lt;1.5," ","NOT OK"),"NOT OK"))</f>
        <v xml:space="preserve"> </v>
      </c>
      <c r="B48" s="105" t="s">
        <v>30</v>
      </c>
      <c r="C48" s="118">
        <v>1168</v>
      </c>
      <c r="D48" s="120">
        <v>1169</v>
      </c>
      <c r="E48" s="150">
        <f>SUM(C48:D48)</f>
        <v>2337</v>
      </c>
      <c r="F48" s="118">
        <v>14</v>
      </c>
      <c r="G48" s="120">
        <v>14</v>
      </c>
      <c r="H48" s="150">
        <f>SUM(F48:G48)</f>
        <v>28</v>
      </c>
      <c r="I48" s="121">
        <f t="shared" ref="I48" si="84">IF(E48=0,0,((H48/E48)-1)*100)</f>
        <v>-98.801882755669652</v>
      </c>
      <c r="J48" s="3"/>
      <c r="L48" s="13" t="s">
        <v>30</v>
      </c>
      <c r="M48" s="37">
        <v>138363</v>
      </c>
      <c r="N48" s="468">
        <v>141865</v>
      </c>
      <c r="O48" s="167">
        <f t="shared" ref="O48" si="85">+M48+N48</f>
        <v>280228</v>
      </c>
      <c r="P48" s="484">
        <v>0</v>
      </c>
      <c r="Q48" s="167">
        <f>O48+P48</f>
        <v>280228</v>
      </c>
      <c r="R48" s="37">
        <v>382</v>
      </c>
      <c r="S48" s="468">
        <v>342</v>
      </c>
      <c r="T48" s="167">
        <f t="shared" ref="T48" si="86">+R48+S48</f>
        <v>724</v>
      </c>
      <c r="U48" s="484">
        <v>0</v>
      </c>
      <c r="V48" s="167">
        <f>T48+U48</f>
        <v>724</v>
      </c>
      <c r="W48" s="40">
        <f t="shared" ref="W48" si="87">IF(Q48=0,0,((V48/Q48)-1)*100)</f>
        <v>-99.741638951139791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v>1272</v>
      </c>
      <c r="D49" s="134">
        <v>1274</v>
      </c>
      <c r="E49" s="154">
        <f t="shared" ref="E49" si="88">SUM(C49:D49)</f>
        <v>2546</v>
      </c>
      <c r="F49" s="118">
        <v>185</v>
      </c>
      <c r="G49" s="134">
        <v>186</v>
      </c>
      <c r="H49" s="154">
        <f t="shared" ref="H49" si="89">SUM(F49:G49)</f>
        <v>371</v>
      </c>
      <c r="I49" s="135">
        <f t="shared" ref="I49:I52" si="90">IF(E49=0,0,((H49/E49)-1)*100)</f>
        <v>-85.42812254516889</v>
      </c>
      <c r="J49" s="3"/>
      <c r="L49" s="13" t="s">
        <v>31</v>
      </c>
      <c r="M49" s="37">
        <v>164394</v>
      </c>
      <c r="N49" s="468">
        <v>165575</v>
      </c>
      <c r="O49" s="167">
        <f>+M49+N49</f>
        <v>329969</v>
      </c>
      <c r="P49" s="484">
        <v>0</v>
      </c>
      <c r="Q49" s="167">
        <f>O49+P49</f>
        <v>329969</v>
      </c>
      <c r="R49" s="37">
        <v>20885</v>
      </c>
      <c r="S49" s="468">
        <v>20350</v>
      </c>
      <c r="T49" s="167">
        <f>+R49+S49</f>
        <v>41235</v>
      </c>
      <c r="U49" s="484">
        <v>34</v>
      </c>
      <c r="V49" s="167">
        <f>T49+U49</f>
        <v>41269</v>
      </c>
      <c r="W49" s="40">
        <f t="shared" ref="W49:W52" si="91">IF(Q49=0,0,((V49/Q49)-1)*100)</f>
        <v>-87.493067530586217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92">+C47+C48+C49</f>
        <v>3371</v>
      </c>
      <c r="D50" s="133">
        <f t="shared" si="92"/>
        <v>3373</v>
      </c>
      <c r="E50" s="158">
        <f t="shared" si="92"/>
        <v>6744</v>
      </c>
      <c r="F50" s="125">
        <f t="shared" si="92"/>
        <v>329</v>
      </c>
      <c r="G50" s="133">
        <f t="shared" si="92"/>
        <v>329</v>
      </c>
      <c r="H50" s="158">
        <f t="shared" si="92"/>
        <v>658</v>
      </c>
      <c r="I50" s="128">
        <f t="shared" si="90"/>
        <v>-90.243179122182681</v>
      </c>
      <c r="J50" s="9"/>
      <c r="K50" s="10"/>
      <c r="L50" s="47" t="s">
        <v>32</v>
      </c>
      <c r="M50" s="49">
        <f t="shared" ref="M50:V50" si="93">+M47+M48+M49</f>
        <v>411433</v>
      </c>
      <c r="N50" s="470">
        <f t="shared" si="93"/>
        <v>415049</v>
      </c>
      <c r="O50" s="474">
        <f t="shared" si="93"/>
        <v>826482</v>
      </c>
      <c r="P50" s="483">
        <f t="shared" si="93"/>
        <v>151</v>
      </c>
      <c r="Q50" s="169">
        <f t="shared" si="93"/>
        <v>826633</v>
      </c>
      <c r="R50" s="49">
        <f t="shared" si="93"/>
        <v>32273</v>
      </c>
      <c r="S50" s="470">
        <f t="shared" si="93"/>
        <v>31798</v>
      </c>
      <c r="T50" s="474">
        <f t="shared" si="93"/>
        <v>64071</v>
      </c>
      <c r="U50" s="483">
        <f t="shared" si="93"/>
        <v>34</v>
      </c>
      <c r="V50" s="169">
        <f t="shared" si="93"/>
        <v>64105</v>
      </c>
      <c r="W50" s="50">
        <f t="shared" si="91"/>
        <v>-92.245047076513998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94">+C42+C46+C50</f>
        <v>8754</v>
      </c>
      <c r="D51" s="127">
        <f t="shared" si="94"/>
        <v>8756</v>
      </c>
      <c r="E51" s="297">
        <f t="shared" si="94"/>
        <v>17510</v>
      </c>
      <c r="F51" s="125">
        <f t="shared" si="94"/>
        <v>3817</v>
      </c>
      <c r="G51" s="127">
        <f t="shared" si="94"/>
        <v>3820</v>
      </c>
      <c r="H51" s="297">
        <f t="shared" si="94"/>
        <v>7637</v>
      </c>
      <c r="I51" s="128">
        <f t="shared" si="90"/>
        <v>-56.384922901199317</v>
      </c>
      <c r="J51" s="3"/>
      <c r="L51" s="41" t="s">
        <v>33</v>
      </c>
      <c r="M51" s="42">
        <f t="shared" ref="M51:V51" si="95">+M42+M46+M50</f>
        <v>1075151</v>
      </c>
      <c r="N51" s="42">
        <f t="shared" si="95"/>
        <v>1114461</v>
      </c>
      <c r="O51" s="493">
        <f t="shared" si="95"/>
        <v>2189612</v>
      </c>
      <c r="P51" s="42">
        <f t="shared" si="95"/>
        <v>494</v>
      </c>
      <c r="Q51" s="493">
        <f t="shared" si="95"/>
        <v>2190106</v>
      </c>
      <c r="R51" s="42">
        <f t="shared" si="95"/>
        <v>387245</v>
      </c>
      <c r="S51" s="42">
        <f t="shared" si="95"/>
        <v>411075</v>
      </c>
      <c r="T51" s="493">
        <f t="shared" si="95"/>
        <v>798320</v>
      </c>
      <c r="U51" s="42">
        <f t="shared" si="95"/>
        <v>522</v>
      </c>
      <c r="V51" s="493">
        <f t="shared" si="95"/>
        <v>798842</v>
      </c>
      <c r="W51" s="46">
        <f t="shared" si="91"/>
        <v>-63.524961805501647</v>
      </c>
    </row>
    <row r="52" spans="1:23" ht="14.25" thickTop="1" thickBot="1" x14ac:dyDescent="0.25">
      <c r="A52" s="3" t="str">
        <f t="shared" ref="A52" si="96">IF(ISERROR(F52/G52)," ",IF(F52/G52&gt;0.5,IF(F52/G52&lt;1.5," ","NOT OK"),"NOT OK"))</f>
        <v xml:space="preserve"> </v>
      </c>
      <c r="B52" s="124" t="s">
        <v>34</v>
      </c>
      <c r="C52" s="125">
        <f t="shared" ref="C52:H52" si="97">+C38+C42+C46+C50</f>
        <v>13623</v>
      </c>
      <c r="D52" s="127">
        <f t="shared" si="97"/>
        <v>13627</v>
      </c>
      <c r="E52" s="297">
        <f t="shared" si="97"/>
        <v>27250</v>
      </c>
      <c r="F52" s="125">
        <f t="shared" si="97"/>
        <v>8940</v>
      </c>
      <c r="G52" s="127">
        <f t="shared" si="97"/>
        <v>8942</v>
      </c>
      <c r="H52" s="297">
        <f t="shared" si="97"/>
        <v>17882</v>
      </c>
      <c r="I52" s="128">
        <f t="shared" si="90"/>
        <v>-34.377981651376146</v>
      </c>
      <c r="J52" s="3"/>
      <c r="L52" s="467" t="s">
        <v>34</v>
      </c>
      <c r="M52" s="43">
        <f t="shared" ref="M52:V52" si="98">+M38+M42+M46+M50</f>
        <v>1825161</v>
      </c>
      <c r="N52" s="469">
        <f t="shared" si="98"/>
        <v>1867754</v>
      </c>
      <c r="O52" s="473">
        <f t="shared" si="98"/>
        <v>3692915</v>
      </c>
      <c r="P52" s="482">
        <f t="shared" si="98"/>
        <v>563</v>
      </c>
      <c r="Q52" s="299">
        <f t="shared" si="98"/>
        <v>3693478</v>
      </c>
      <c r="R52" s="43">
        <f t="shared" si="98"/>
        <v>1057394</v>
      </c>
      <c r="S52" s="469">
        <f t="shared" si="98"/>
        <v>1073019</v>
      </c>
      <c r="T52" s="473">
        <f t="shared" si="98"/>
        <v>2130413</v>
      </c>
      <c r="U52" s="482">
        <f t="shared" si="98"/>
        <v>815</v>
      </c>
      <c r="V52" s="299">
        <f t="shared" si="98"/>
        <v>2131228</v>
      </c>
      <c r="W52" s="46">
        <f t="shared" si="91"/>
        <v>-42.297530945087523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99">+C9+C35</f>
        <v>2170</v>
      </c>
      <c r="D61" s="120">
        <f t="shared" si="99"/>
        <v>2170</v>
      </c>
      <c r="E61" s="156">
        <f t="shared" si="99"/>
        <v>4340</v>
      </c>
      <c r="F61" s="118">
        <f t="shared" si="99"/>
        <v>1558</v>
      </c>
      <c r="G61" s="120">
        <f t="shared" si="99"/>
        <v>1558</v>
      </c>
      <c r="H61" s="156">
        <f t="shared" si="99"/>
        <v>3116</v>
      </c>
      <c r="I61" s="121">
        <f t="shared" ref="I61:I63" si="100">IF(E61=0,0,((H61/E61)-1)*100)</f>
        <v>-28.202764976958527</v>
      </c>
      <c r="J61" s="3"/>
      <c r="K61" s="6"/>
      <c r="L61" s="13" t="s">
        <v>16</v>
      </c>
      <c r="M61" s="39">
        <f t="shared" ref="M61:N67" si="101">+M9+M35</f>
        <v>321259</v>
      </c>
      <c r="N61" s="37">
        <f t="shared" si="101"/>
        <v>322701</v>
      </c>
      <c r="O61" s="167">
        <f>SUM(M61:N61)</f>
        <v>643960</v>
      </c>
      <c r="P61" s="38">
        <f t="shared" ref="P61:P67" si="102">P9+P35</f>
        <v>0</v>
      </c>
      <c r="Q61" s="170">
        <f>+O61+P61</f>
        <v>643960</v>
      </c>
      <c r="R61" s="39">
        <f t="shared" ref="R61:S67" si="103">+R9+R35</f>
        <v>204027</v>
      </c>
      <c r="S61" s="37">
        <f t="shared" si="103"/>
        <v>196807</v>
      </c>
      <c r="T61" s="167">
        <f>SUM(R61:S61)</f>
        <v>400834</v>
      </c>
      <c r="U61" s="38">
        <f t="shared" ref="U61:U67" si="104">U9+U35</f>
        <v>0</v>
      </c>
      <c r="V61" s="170">
        <f>+T61+U61</f>
        <v>400834</v>
      </c>
      <c r="W61" s="40">
        <f t="shared" ref="W61" si="105">IF(Q61=0,0,((V61/Q61)-1)*100)</f>
        <v>-37.754829492515064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99"/>
        <v>2187</v>
      </c>
      <c r="D62" s="120">
        <f t="shared" si="99"/>
        <v>2187</v>
      </c>
      <c r="E62" s="156">
        <f t="shared" si="99"/>
        <v>4374</v>
      </c>
      <c r="F62" s="118">
        <f t="shared" si="99"/>
        <v>1677</v>
      </c>
      <c r="G62" s="120">
        <f t="shared" si="99"/>
        <v>1677</v>
      </c>
      <c r="H62" s="156">
        <f t="shared" si="99"/>
        <v>3354</v>
      </c>
      <c r="I62" s="121">
        <f t="shared" si="100"/>
        <v>-23.319615912208501</v>
      </c>
      <c r="J62" s="3"/>
      <c r="K62" s="6"/>
      <c r="L62" s="13" t="s">
        <v>17</v>
      </c>
      <c r="M62" s="39">
        <f t="shared" si="101"/>
        <v>332233</v>
      </c>
      <c r="N62" s="37">
        <f t="shared" si="101"/>
        <v>332588</v>
      </c>
      <c r="O62" s="167">
        <f t="shared" ref="O62:O65" si="106">SUM(M62:N62)</f>
        <v>664821</v>
      </c>
      <c r="P62" s="38">
        <f t="shared" si="102"/>
        <v>69</v>
      </c>
      <c r="Q62" s="170">
        <f t="shared" ref="Q62:Q65" si="107">+O62+P62</f>
        <v>664890</v>
      </c>
      <c r="R62" s="39">
        <f t="shared" si="103"/>
        <v>251578</v>
      </c>
      <c r="S62" s="37">
        <f t="shared" si="103"/>
        <v>255486</v>
      </c>
      <c r="T62" s="167">
        <f t="shared" ref="T62:T65" si="108">SUM(R62:S62)</f>
        <v>507064</v>
      </c>
      <c r="U62" s="38">
        <f t="shared" si="104"/>
        <v>173</v>
      </c>
      <c r="V62" s="170">
        <f t="shared" ref="V62:V65" si="109">+T62+U62</f>
        <v>507237</v>
      </c>
      <c r="W62" s="40">
        <f t="shared" ref="W62:W65" si="110">IF(Q62=0,0,((V62/Q62)-1)*100)</f>
        <v>-23.711140188602631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99"/>
        <v>2324</v>
      </c>
      <c r="D63" s="123">
        <f t="shared" si="99"/>
        <v>2325</v>
      </c>
      <c r="E63" s="156">
        <f t="shared" si="99"/>
        <v>4649</v>
      </c>
      <c r="F63" s="122">
        <f t="shared" si="99"/>
        <v>1888</v>
      </c>
      <c r="G63" s="123">
        <f t="shared" si="99"/>
        <v>1887</v>
      </c>
      <c r="H63" s="156">
        <f t="shared" si="99"/>
        <v>3775</v>
      </c>
      <c r="I63" s="121">
        <f t="shared" si="100"/>
        <v>-18.799741879974185</v>
      </c>
      <c r="J63" s="3"/>
      <c r="K63" s="6"/>
      <c r="L63" s="22" t="s">
        <v>18</v>
      </c>
      <c r="M63" s="39">
        <f t="shared" si="101"/>
        <v>357493</v>
      </c>
      <c r="N63" s="37">
        <f t="shared" si="101"/>
        <v>354390</v>
      </c>
      <c r="O63" s="167">
        <f t="shared" si="106"/>
        <v>711883</v>
      </c>
      <c r="P63" s="38">
        <f t="shared" si="102"/>
        <v>0</v>
      </c>
      <c r="Q63" s="170">
        <f t="shared" si="107"/>
        <v>711883</v>
      </c>
      <c r="R63" s="39">
        <f t="shared" si="103"/>
        <v>214544</v>
      </c>
      <c r="S63" s="37">
        <f t="shared" si="103"/>
        <v>209651</v>
      </c>
      <c r="T63" s="167">
        <f t="shared" si="108"/>
        <v>424195</v>
      </c>
      <c r="U63" s="38">
        <f t="shared" si="104"/>
        <v>120</v>
      </c>
      <c r="V63" s="170">
        <f t="shared" si="109"/>
        <v>424315</v>
      </c>
      <c r="W63" s="40">
        <f t="shared" si="110"/>
        <v>-40.395402053427318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99"/>
        <v>6681</v>
      </c>
      <c r="D64" s="127">
        <f t="shared" si="99"/>
        <v>6682</v>
      </c>
      <c r="E64" s="160">
        <f t="shared" si="99"/>
        <v>13363</v>
      </c>
      <c r="F64" s="125">
        <f t="shared" si="99"/>
        <v>5123</v>
      </c>
      <c r="G64" s="127">
        <f t="shared" si="99"/>
        <v>5122</v>
      </c>
      <c r="H64" s="160">
        <f t="shared" si="99"/>
        <v>10245</v>
      </c>
      <c r="I64" s="128">
        <f>IF(E64=0,0,((H64/E64)-1)*100)</f>
        <v>-23.333083888348426</v>
      </c>
      <c r="J64" s="3"/>
      <c r="L64" s="41" t="s">
        <v>19</v>
      </c>
      <c r="M64" s="45">
        <f t="shared" si="101"/>
        <v>1010985</v>
      </c>
      <c r="N64" s="43">
        <f t="shared" si="101"/>
        <v>1009679</v>
      </c>
      <c r="O64" s="168">
        <f t="shared" si="106"/>
        <v>2020664</v>
      </c>
      <c r="P64" s="43">
        <f t="shared" si="102"/>
        <v>69</v>
      </c>
      <c r="Q64" s="168">
        <f t="shared" si="107"/>
        <v>2020733</v>
      </c>
      <c r="R64" s="45">
        <f t="shared" si="103"/>
        <v>670149</v>
      </c>
      <c r="S64" s="43">
        <f t="shared" si="103"/>
        <v>661944</v>
      </c>
      <c r="T64" s="168">
        <f t="shared" si="108"/>
        <v>1332093</v>
      </c>
      <c r="U64" s="43">
        <f t="shared" si="104"/>
        <v>293</v>
      </c>
      <c r="V64" s="168">
        <f t="shared" si="109"/>
        <v>1332386</v>
      </c>
      <c r="W64" s="46">
        <f t="shared" si="110"/>
        <v>-34.064223229887368</v>
      </c>
    </row>
    <row r="65" spans="1:23" ht="13.5" thickTop="1" x14ac:dyDescent="0.2">
      <c r="A65" s="3" t="str">
        <f t="shared" si="10"/>
        <v xml:space="preserve"> </v>
      </c>
      <c r="B65" s="105" t="s">
        <v>20</v>
      </c>
      <c r="C65" s="118">
        <f t="shared" si="99"/>
        <v>2339</v>
      </c>
      <c r="D65" s="120">
        <f t="shared" si="99"/>
        <v>2339</v>
      </c>
      <c r="E65" s="156">
        <f t="shared" si="99"/>
        <v>4678</v>
      </c>
      <c r="F65" s="118">
        <f t="shared" si="99"/>
        <v>671</v>
      </c>
      <c r="G65" s="120">
        <f t="shared" si="99"/>
        <v>673</v>
      </c>
      <c r="H65" s="156">
        <f t="shared" si="99"/>
        <v>1344</v>
      </c>
      <c r="I65" s="121">
        <f t="shared" ref="I65" si="111">IF(E65=0,0,((H65/E65)-1)*100)</f>
        <v>-71.269773407439075</v>
      </c>
      <c r="J65" s="3"/>
      <c r="L65" s="13" t="s">
        <v>20</v>
      </c>
      <c r="M65" s="39">
        <f t="shared" si="101"/>
        <v>352522</v>
      </c>
      <c r="N65" s="37">
        <f t="shared" si="101"/>
        <v>363033</v>
      </c>
      <c r="O65" s="167">
        <f t="shared" si="106"/>
        <v>715555</v>
      </c>
      <c r="P65" s="38">
        <f t="shared" si="102"/>
        <v>121</v>
      </c>
      <c r="Q65" s="170">
        <f t="shared" si="107"/>
        <v>715676</v>
      </c>
      <c r="R65" s="39">
        <f t="shared" si="103"/>
        <v>36769</v>
      </c>
      <c r="S65" s="37">
        <f t="shared" si="103"/>
        <v>55249</v>
      </c>
      <c r="T65" s="167">
        <f t="shared" si="108"/>
        <v>92018</v>
      </c>
      <c r="U65" s="38">
        <f t="shared" si="104"/>
        <v>0</v>
      </c>
      <c r="V65" s="170">
        <f t="shared" si="109"/>
        <v>92018</v>
      </c>
      <c r="W65" s="40">
        <f t="shared" si="110"/>
        <v>-87.14250582665899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99"/>
        <v>2039</v>
      </c>
      <c r="D66" s="120">
        <f t="shared" si="99"/>
        <v>2036</v>
      </c>
      <c r="E66" s="156">
        <f t="shared" si="99"/>
        <v>4075</v>
      </c>
      <c r="F66" s="118">
        <f t="shared" si="99"/>
        <v>444</v>
      </c>
      <c r="G66" s="120">
        <f t="shared" si="99"/>
        <v>443</v>
      </c>
      <c r="H66" s="156">
        <f t="shared" si="99"/>
        <v>887</v>
      </c>
      <c r="I66" s="121">
        <f>IF(E66=0,0,((H66/E66)-1)*100)</f>
        <v>-78.233128834355824</v>
      </c>
      <c r="J66" s="3"/>
      <c r="L66" s="13" t="s">
        <v>21</v>
      </c>
      <c r="M66" s="39">
        <f t="shared" si="101"/>
        <v>245950</v>
      </c>
      <c r="N66" s="37">
        <f t="shared" si="101"/>
        <v>266560</v>
      </c>
      <c r="O66" s="167">
        <f>SUM(M66:N66)</f>
        <v>512510</v>
      </c>
      <c r="P66" s="38">
        <f t="shared" si="102"/>
        <v>0</v>
      </c>
      <c r="Q66" s="170">
        <f>+O66+P66</f>
        <v>512510</v>
      </c>
      <c r="R66" s="39">
        <f t="shared" si="103"/>
        <v>68102</v>
      </c>
      <c r="S66" s="37">
        <f t="shared" si="103"/>
        <v>67304</v>
      </c>
      <c r="T66" s="167">
        <f>SUM(R66:S66)</f>
        <v>135406</v>
      </c>
      <c r="U66" s="38">
        <f t="shared" si="104"/>
        <v>0</v>
      </c>
      <c r="V66" s="170">
        <f>+T66+U66</f>
        <v>135406</v>
      </c>
      <c r="W66" s="40">
        <f>IF(Q66=0,0,((V66/Q66)-1)*100)</f>
        <v>-73.579832588632414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99"/>
        <v>1536</v>
      </c>
      <c r="D67" s="120">
        <f t="shared" si="99"/>
        <v>1538</v>
      </c>
      <c r="E67" s="156">
        <f t="shared" si="99"/>
        <v>3074</v>
      </c>
      <c r="F67" s="118">
        <f t="shared" si="99"/>
        <v>950</v>
      </c>
      <c r="G67" s="120">
        <f t="shared" si="99"/>
        <v>949</v>
      </c>
      <c r="H67" s="156">
        <f t="shared" si="99"/>
        <v>1899</v>
      </c>
      <c r="I67" s="121">
        <f>IF(E67=0,0,((H67/E67)-1)*100)</f>
        <v>-38.223812621990895</v>
      </c>
      <c r="J67" s="3"/>
      <c r="L67" s="13" t="s">
        <v>22</v>
      </c>
      <c r="M67" s="39">
        <f t="shared" si="101"/>
        <v>132555</v>
      </c>
      <c r="N67" s="37">
        <f t="shared" si="101"/>
        <v>147940</v>
      </c>
      <c r="O67" s="167">
        <f>SUM(M67:N67)</f>
        <v>280495</v>
      </c>
      <c r="P67" s="38">
        <f t="shared" si="102"/>
        <v>147</v>
      </c>
      <c r="Q67" s="170">
        <f>+O67+P67</f>
        <v>280642</v>
      </c>
      <c r="R67" s="39">
        <f t="shared" si="103"/>
        <v>121510</v>
      </c>
      <c r="S67" s="37">
        <f t="shared" si="103"/>
        <v>127589</v>
      </c>
      <c r="T67" s="167">
        <f>SUM(R67:S67)</f>
        <v>249099</v>
      </c>
      <c r="U67" s="38">
        <f t="shared" si="104"/>
        <v>25</v>
      </c>
      <c r="V67" s="170">
        <f>+T67+U67</f>
        <v>249124</v>
      </c>
      <c r="W67" s="40">
        <f>IF(Q67=0,0,((V67/Q67)-1)*100)</f>
        <v>-11.230678230628344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12">+C65+C66+C67</f>
        <v>5914</v>
      </c>
      <c r="D68" s="127">
        <f t="shared" si="112"/>
        <v>5913</v>
      </c>
      <c r="E68" s="160">
        <f t="shared" si="112"/>
        <v>11827</v>
      </c>
      <c r="F68" s="125">
        <f t="shared" si="112"/>
        <v>2065</v>
      </c>
      <c r="G68" s="127">
        <f t="shared" si="112"/>
        <v>2065</v>
      </c>
      <c r="H68" s="160">
        <f t="shared" si="112"/>
        <v>4130</v>
      </c>
      <c r="I68" s="128">
        <f>IF(E68=0,0,((H68/E68)-1)*100)</f>
        <v>-65.079901919337104</v>
      </c>
      <c r="J68" s="3"/>
      <c r="L68" s="41" t="s">
        <v>23</v>
      </c>
      <c r="M68" s="43">
        <f t="shared" ref="M68:V68" si="113">+M65+M66+M67</f>
        <v>731027</v>
      </c>
      <c r="N68" s="469">
        <f t="shared" si="113"/>
        <v>777533</v>
      </c>
      <c r="O68" s="478">
        <f t="shared" si="113"/>
        <v>1508560</v>
      </c>
      <c r="P68" s="482">
        <f t="shared" si="113"/>
        <v>268</v>
      </c>
      <c r="Q68" s="168">
        <f t="shared" si="113"/>
        <v>1508828</v>
      </c>
      <c r="R68" s="43">
        <f t="shared" si="113"/>
        <v>226381</v>
      </c>
      <c r="S68" s="469">
        <f t="shared" si="113"/>
        <v>250142</v>
      </c>
      <c r="T68" s="478">
        <f t="shared" si="113"/>
        <v>476523</v>
      </c>
      <c r="U68" s="482">
        <f t="shared" si="113"/>
        <v>25</v>
      </c>
      <c r="V68" s="168">
        <f t="shared" si="113"/>
        <v>476548</v>
      </c>
      <c r="W68" s="46">
        <f>IF(Q68=0,0,((V68/Q68)-1)*100)</f>
        <v>-68.416015609466413</v>
      </c>
    </row>
    <row r="69" spans="1:23" ht="13.5" thickTop="1" x14ac:dyDescent="0.2">
      <c r="A69" s="3" t="str">
        <f t="shared" ref="A69" si="114">IF(ISERROR(F69/G69)," ",IF(F69/G69&gt;0.5,IF(F69/G69&lt;1.5," ","NOT OK"),"NOT OK"))</f>
        <v xml:space="preserve"> </v>
      </c>
      <c r="B69" s="105" t="s">
        <v>24</v>
      </c>
      <c r="C69" s="118">
        <f t="shared" ref="C69:H71" si="115">+C17+C43</f>
        <v>58</v>
      </c>
      <c r="D69" s="120">
        <f t="shared" si="115"/>
        <v>59</v>
      </c>
      <c r="E69" s="156">
        <f t="shared" si="115"/>
        <v>117</v>
      </c>
      <c r="F69" s="118">
        <f t="shared" si="115"/>
        <v>1075</v>
      </c>
      <c r="G69" s="120">
        <f t="shared" si="115"/>
        <v>1078</v>
      </c>
      <c r="H69" s="156">
        <f t="shared" si="115"/>
        <v>2153</v>
      </c>
      <c r="I69" s="121">
        <f t="shared" ref="I69" si="116">IF(E69=0,0,((H69/E69)-1)*100)</f>
        <v>1740.17094017094</v>
      </c>
      <c r="J69" s="7"/>
      <c r="L69" s="13" t="s">
        <v>24</v>
      </c>
      <c r="M69" s="39">
        <f t="shared" ref="M69:N71" si="117">+M17+M43</f>
        <v>3713</v>
      </c>
      <c r="N69" s="37">
        <f t="shared" si="117"/>
        <v>4668</v>
      </c>
      <c r="O69" s="167">
        <f>SUM(M69:N69)</f>
        <v>8381</v>
      </c>
      <c r="P69" s="38">
        <f>P17+P43</f>
        <v>75</v>
      </c>
      <c r="Q69" s="170">
        <f>+O69+P69</f>
        <v>8456</v>
      </c>
      <c r="R69" s="39">
        <f t="shared" ref="R69:S71" si="118">+R17+R43</f>
        <v>84018</v>
      </c>
      <c r="S69" s="37">
        <f t="shared" si="118"/>
        <v>85290</v>
      </c>
      <c r="T69" s="167">
        <f>SUM(R69:S69)</f>
        <v>169308</v>
      </c>
      <c r="U69" s="38">
        <f>U17+U43</f>
        <v>322</v>
      </c>
      <c r="V69" s="170">
        <f>+T69+U69</f>
        <v>169630</v>
      </c>
      <c r="W69" s="40">
        <f t="shared" ref="W69" si="119">IF(Q69=0,0,((V69/Q69)-1)*100)</f>
        <v>1906.0312204351937</v>
      </c>
    </row>
    <row r="70" spans="1:23" x14ac:dyDescent="0.2">
      <c r="A70" s="3" t="str">
        <f t="shared" ref="A70" si="120">IF(ISERROR(F70/G70)," ",IF(F70/G70&gt;0.5,IF(F70/G70&lt;1.5," ","NOT OK"),"NOT OK"))</f>
        <v xml:space="preserve"> </v>
      </c>
      <c r="B70" s="105" t="s">
        <v>25</v>
      </c>
      <c r="C70" s="118">
        <f t="shared" si="115"/>
        <v>219</v>
      </c>
      <c r="D70" s="120">
        <f t="shared" si="115"/>
        <v>219</v>
      </c>
      <c r="E70" s="156">
        <f t="shared" si="115"/>
        <v>438</v>
      </c>
      <c r="F70" s="118">
        <f t="shared" si="115"/>
        <v>132</v>
      </c>
      <c r="G70" s="120">
        <f t="shared" si="115"/>
        <v>132</v>
      </c>
      <c r="H70" s="156">
        <f t="shared" si="115"/>
        <v>264</v>
      </c>
      <c r="I70" s="121">
        <f t="shared" ref="I70" si="121">IF(E70=0,0,((H70/E70)-1)*100)</f>
        <v>-39.726027397260275</v>
      </c>
      <c r="J70" s="3"/>
      <c r="L70" s="13" t="s">
        <v>25</v>
      </c>
      <c r="M70" s="39">
        <f t="shared" si="117"/>
        <v>19204</v>
      </c>
      <c r="N70" s="37">
        <f t="shared" si="117"/>
        <v>21644</v>
      </c>
      <c r="O70" s="167">
        <f>SUM(M70:N70)</f>
        <v>40848</v>
      </c>
      <c r="P70" s="138">
        <f>P18+P44</f>
        <v>0</v>
      </c>
      <c r="Q70" s="167">
        <f>+O70+P70</f>
        <v>40848</v>
      </c>
      <c r="R70" s="39">
        <f t="shared" si="118"/>
        <v>13696</v>
      </c>
      <c r="S70" s="37">
        <f t="shared" si="118"/>
        <v>13408</v>
      </c>
      <c r="T70" s="167">
        <f>SUM(R70:S70)</f>
        <v>27104</v>
      </c>
      <c r="U70" s="138">
        <f>U18+U44</f>
        <v>0</v>
      </c>
      <c r="V70" s="167">
        <f>+T70+U70</f>
        <v>27104</v>
      </c>
      <c r="W70" s="40">
        <f>IF(Q70=0,0,((V70/Q70)-1)*100)</f>
        <v>-33.646690168429295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15"/>
        <v>415</v>
      </c>
      <c r="D71" s="120">
        <f t="shared" si="115"/>
        <v>414</v>
      </c>
      <c r="E71" s="156">
        <f t="shared" si="115"/>
        <v>829</v>
      </c>
      <c r="F71" s="118">
        <f t="shared" si="115"/>
        <v>216</v>
      </c>
      <c r="G71" s="120">
        <f t="shared" si="115"/>
        <v>216</v>
      </c>
      <c r="H71" s="156">
        <f t="shared" si="115"/>
        <v>432</v>
      </c>
      <c r="I71" s="121">
        <f>IF(E71=0,0,((H71/E71)-1)*100)</f>
        <v>-47.889022919179737</v>
      </c>
      <c r="J71" s="3"/>
      <c r="L71" s="13" t="s">
        <v>26</v>
      </c>
      <c r="M71" s="39">
        <f t="shared" si="117"/>
        <v>45395</v>
      </c>
      <c r="N71" s="37">
        <f t="shared" si="117"/>
        <v>46090</v>
      </c>
      <c r="O71" s="167">
        <f>SUM(M71:N71)</f>
        <v>91485</v>
      </c>
      <c r="P71" s="138">
        <f>P19+P45</f>
        <v>0</v>
      </c>
      <c r="Q71" s="167">
        <f>+O71+P71</f>
        <v>91485</v>
      </c>
      <c r="R71" s="39">
        <f t="shared" si="118"/>
        <v>30877</v>
      </c>
      <c r="S71" s="37">
        <f t="shared" si="118"/>
        <v>30437</v>
      </c>
      <c r="T71" s="167">
        <f>SUM(R71:S71)</f>
        <v>61314</v>
      </c>
      <c r="U71" s="138">
        <f>U19+U45</f>
        <v>141</v>
      </c>
      <c r="V71" s="167">
        <f>+T71+U71</f>
        <v>61455</v>
      </c>
      <c r="W71" s="40">
        <f>IF(Q71=0,0,((V71/Q71)-1)*100)</f>
        <v>-32.825053287424169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692</v>
      </c>
      <c r="D72" s="133">
        <f t="shared" ref="D72" si="122">+D69+D70+D71</f>
        <v>692</v>
      </c>
      <c r="E72" s="158">
        <f t="shared" ref="E72" si="123">+E69+E70+E71</f>
        <v>1384</v>
      </c>
      <c r="F72" s="125">
        <f t="shared" ref="F72" si="124">+F69+F70+F71</f>
        <v>1423</v>
      </c>
      <c r="G72" s="133">
        <f t="shared" ref="G72" si="125">+G69+G70+G71</f>
        <v>1426</v>
      </c>
      <c r="H72" s="158">
        <f t="shared" ref="H72" si="126">+H69+H70+H71</f>
        <v>2849</v>
      </c>
      <c r="I72" s="128">
        <f>IF(E72=0,0,((H72/E72)-1)*100)</f>
        <v>105.85260115606938</v>
      </c>
      <c r="J72" s="9"/>
      <c r="K72" s="10"/>
      <c r="L72" s="47" t="s">
        <v>27</v>
      </c>
      <c r="M72" s="49">
        <f>SUM(M69:M71)</f>
        <v>68312</v>
      </c>
      <c r="N72" s="470">
        <f t="shared" ref="N72" si="127">SUM(N69:N71)</f>
        <v>72402</v>
      </c>
      <c r="O72" s="474">
        <f t="shared" ref="O72" si="128">SUM(O69:O71)</f>
        <v>140714</v>
      </c>
      <c r="P72" s="483">
        <f t="shared" ref="P72" si="129">SUM(P69:P71)</f>
        <v>75</v>
      </c>
      <c r="Q72" s="169">
        <f t="shared" ref="Q72" si="130">SUM(Q69:Q71)</f>
        <v>140789</v>
      </c>
      <c r="R72" s="49">
        <f t="shared" ref="R72" si="131">SUM(R69:R71)</f>
        <v>128591</v>
      </c>
      <c r="S72" s="470">
        <f t="shared" ref="S72" si="132">SUM(S69:S71)</f>
        <v>129135</v>
      </c>
      <c r="T72" s="474">
        <f t="shared" ref="T72" si="133">SUM(T69:T71)</f>
        <v>257726</v>
      </c>
      <c r="U72" s="483">
        <f t="shared" ref="U72" si="134">SUM(U69:U71)</f>
        <v>463</v>
      </c>
      <c r="V72" s="169">
        <f t="shared" ref="V72" si="135">SUM(V69:V71)</f>
        <v>258189</v>
      </c>
      <c r="W72" s="50">
        <f>IF(Q72=0,0,((V72/Q72)-1)*100)</f>
        <v>83.387196442903914</v>
      </c>
    </row>
    <row r="73" spans="1:23" ht="13.5" thickTop="1" x14ac:dyDescent="0.2">
      <c r="A73" s="3" t="str">
        <f>IF(ISERROR(F73/G73)," ",IF(F73/G73&gt;0.5,IF(F73/G73&lt;1.5," ","NOT OK"),"NOT OK"))</f>
        <v xml:space="preserve"> </v>
      </c>
      <c r="B73" s="105" t="s">
        <v>28</v>
      </c>
      <c r="C73" s="118">
        <f t="shared" ref="C73:H75" si="136">+C21+C47</f>
        <v>931</v>
      </c>
      <c r="D73" s="120">
        <f t="shared" si="136"/>
        <v>930</v>
      </c>
      <c r="E73" s="159">
        <f t="shared" si="136"/>
        <v>1861</v>
      </c>
      <c r="F73" s="118">
        <f t="shared" si="136"/>
        <v>130</v>
      </c>
      <c r="G73" s="120">
        <f t="shared" si="136"/>
        <v>129</v>
      </c>
      <c r="H73" s="159">
        <f t="shared" si="136"/>
        <v>259</v>
      </c>
      <c r="I73" s="121">
        <f>IF(E73=0,0,((H73/E73)-1)*100)</f>
        <v>-86.082751209027407</v>
      </c>
      <c r="J73" s="3"/>
      <c r="L73" s="13" t="s">
        <v>29</v>
      </c>
      <c r="M73" s="39">
        <f t="shared" ref="M73:N75" si="137">+M21+M47</f>
        <v>108676</v>
      </c>
      <c r="N73" s="37">
        <f t="shared" si="137"/>
        <v>107609</v>
      </c>
      <c r="O73" s="167">
        <f>SUM(M73:N73)</f>
        <v>216285</v>
      </c>
      <c r="P73" s="138">
        <f>P21+P47</f>
        <v>151</v>
      </c>
      <c r="Q73" s="167">
        <f>+O73+P73</f>
        <v>216436</v>
      </c>
      <c r="R73" s="39">
        <f t="shared" ref="R73:S75" si="138">+R21+R47</f>
        <v>11006</v>
      </c>
      <c r="S73" s="37">
        <f t="shared" si="138"/>
        <v>11106</v>
      </c>
      <c r="T73" s="167">
        <f>SUM(R73:S73)</f>
        <v>22112</v>
      </c>
      <c r="U73" s="138">
        <f>U21+U47</f>
        <v>0</v>
      </c>
      <c r="V73" s="167">
        <f>+T73+U73</f>
        <v>22112</v>
      </c>
      <c r="W73" s="40">
        <f t="shared" ref="W73" si="139">IF(Q73=0,0,((V73/Q73)-1)*100)</f>
        <v>-89.783584985861879</v>
      </c>
    </row>
    <row r="74" spans="1:23" x14ac:dyDescent="0.2">
      <c r="A74" s="3" t="str">
        <f t="shared" ref="A74" si="140">IF(ISERROR(F74/G74)," ",IF(F74/G74&gt;0.5,IF(F74/G74&lt;1.5," ","NOT OK"),"NOT OK"))</f>
        <v xml:space="preserve"> </v>
      </c>
      <c r="B74" s="105" t="s">
        <v>30</v>
      </c>
      <c r="C74" s="118">
        <f t="shared" si="136"/>
        <v>1168</v>
      </c>
      <c r="D74" s="120">
        <f t="shared" si="136"/>
        <v>1169</v>
      </c>
      <c r="E74" s="150">
        <f t="shared" si="136"/>
        <v>2337</v>
      </c>
      <c r="F74" s="118">
        <f t="shared" si="136"/>
        <v>14</v>
      </c>
      <c r="G74" s="120">
        <f t="shared" si="136"/>
        <v>14</v>
      </c>
      <c r="H74" s="150">
        <f t="shared" si="136"/>
        <v>28</v>
      </c>
      <c r="I74" s="121">
        <f t="shared" ref="I74" si="141">IF(E74=0,0,((H74/E74)-1)*100)</f>
        <v>-98.801882755669652</v>
      </c>
      <c r="J74" s="3"/>
      <c r="L74" s="13" t="s">
        <v>30</v>
      </c>
      <c r="M74" s="39">
        <f t="shared" si="137"/>
        <v>138363</v>
      </c>
      <c r="N74" s="37">
        <f t="shared" si="137"/>
        <v>141865</v>
      </c>
      <c r="O74" s="167">
        <f t="shared" ref="O74" si="142">SUM(M74:N74)</f>
        <v>280228</v>
      </c>
      <c r="P74" s="138">
        <f>P22+P48</f>
        <v>0</v>
      </c>
      <c r="Q74" s="167">
        <f t="shared" ref="Q74" si="143">+O74+P74</f>
        <v>280228</v>
      </c>
      <c r="R74" s="39">
        <f t="shared" si="138"/>
        <v>382</v>
      </c>
      <c r="S74" s="37">
        <f t="shared" si="138"/>
        <v>342</v>
      </c>
      <c r="T74" s="167">
        <f t="shared" ref="T74" si="144">SUM(R74:S74)</f>
        <v>724</v>
      </c>
      <c r="U74" s="138">
        <f>U22+U48</f>
        <v>0</v>
      </c>
      <c r="V74" s="167">
        <f t="shared" ref="V74" si="145">+T74+U74</f>
        <v>724</v>
      </c>
      <c r="W74" s="40">
        <f t="shared" ref="W74" si="146">IF(Q74=0,0,((V74/Q74)-1)*100)</f>
        <v>-99.741638951139791</v>
      </c>
    </row>
    <row r="75" spans="1:23" ht="13.5" thickBot="1" x14ac:dyDescent="0.25">
      <c r="A75" s="3" t="str">
        <f t="shared" ref="A75" si="147">IF(ISERROR(F75/G75)," ",IF(F75/G75&gt;0.5,IF(F75/G75&lt;1.5," ","NOT OK"),"NOT OK"))</f>
        <v xml:space="preserve"> </v>
      </c>
      <c r="B75" s="105" t="s">
        <v>31</v>
      </c>
      <c r="C75" s="118">
        <f t="shared" si="136"/>
        <v>1272</v>
      </c>
      <c r="D75" s="134">
        <f t="shared" si="136"/>
        <v>1274</v>
      </c>
      <c r="E75" s="154">
        <f t="shared" si="136"/>
        <v>2546</v>
      </c>
      <c r="F75" s="118">
        <f t="shared" si="136"/>
        <v>185</v>
      </c>
      <c r="G75" s="134">
        <f t="shared" si="136"/>
        <v>186</v>
      </c>
      <c r="H75" s="154">
        <f t="shared" si="136"/>
        <v>371</v>
      </c>
      <c r="I75" s="135">
        <f t="shared" ref="I75:I78" si="148">IF(E75=0,0,((H75/E75)-1)*100)</f>
        <v>-85.42812254516889</v>
      </c>
      <c r="J75" s="3"/>
      <c r="L75" s="13" t="s">
        <v>31</v>
      </c>
      <c r="M75" s="39">
        <f t="shared" si="137"/>
        <v>164394</v>
      </c>
      <c r="N75" s="37">
        <f t="shared" si="137"/>
        <v>165575</v>
      </c>
      <c r="O75" s="167">
        <f>SUM(M75:N75)</f>
        <v>329969</v>
      </c>
      <c r="P75" s="38">
        <f>P23+P49</f>
        <v>0</v>
      </c>
      <c r="Q75" s="170">
        <f>+O75+P75</f>
        <v>329969</v>
      </c>
      <c r="R75" s="39">
        <f t="shared" si="138"/>
        <v>20885</v>
      </c>
      <c r="S75" s="37">
        <f t="shared" si="138"/>
        <v>20350</v>
      </c>
      <c r="T75" s="167">
        <f>SUM(R75:S75)</f>
        <v>41235</v>
      </c>
      <c r="U75" s="38">
        <f>U23+U49</f>
        <v>34</v>
      </c>
      <c r="V75" s="170">
        <f>+T75+U75</f>
        <v>41269</v>
      </c>
      <c r="W75" s="40">
        <f t="shared" ref="W75:W78" si="149">IF(Q75=0,0,((V75/Q75)-1)*100)</f>
        <v>-87.493067530586217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50">+C73+C74+C75</f>
        <v>3371</v>
      </c>
      <c r="D76" s="133">
        <f t="shared" si="150"/>
        <v>3373</v>
      </c>
      <c r="E76" s="158">
        <f t="shared" si="150"/>
        <v>6744</v>
      </c>
      <c r="F76" s="125">
        <f t="shared" si="150"/>
        <v>329</v>
      </c>
      <c r="G76" s="133">
        <f t="shared" si="150"/>
        <v>329</v>
      </c>
      <c r="H76" s="158">
        <f t="shared" si="150"/>
        <v>658</v>
      </c>
      <c r="I76" s="128">
        <f t="shared" si="148"/>
        <v>-90.243179122182681</v>
      </c>
      <c r="J76" s="9"/>
      <c r="K76" s="10"/>
      <c r="L76" s="47" t="s">
        <v>32</v>
      </c>
      <c r="M76" s="49">
        <f t="shared" ref="M76:V76" si="151">+M73+M74+M75</f>
        <v>411433</v>
      </c>
      <c r="N76" s="470">
        <f t="shared" si="151"/>
        <v>415049</v>
      </c>
      <c r="O76" s="474">
        <f t="shared" si="151"/>
        <v>826482</v>
      </c>
      <c r="P76" s="483">
        <f t="shared" si="151"/>
        <v>151</v>
      </c>
      <c r="Q76" s="169">
        <f t="shared" si="151"/>
        <v>826633</v>
      </c>
      <c r="R76" s="49">
        <f t="shared" si="151"/>
        <v>32273</v>
      </c>
      <c r="S76" s="470">
        <f t="shared" si="151"/>
        <v>31798</v>
      </c>
      <c r="T76" s="474">
        <f t="shared" si="151"/>
        <v>64071</v>
      </c>
      <c r="U76" s="483">
        <f t="shared" si="151"/>
        <v>34</v>
      </c>
      <c r="V76" s="169">
        <f t="shared" si="151"/>
        <v>64105</v>
      </c>
      <c r="W76" s="50">
        <f t="shared" si="149"/>
        <v>-92.245047076513998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52">+C68+C72+C76</f>
        <v>9977</v>
      </c>
      <c r="D77" s="127">
        <f t="shared" si="152"/>
        <v>9978</v>
      </c>
      <c r="E77" s="297">
        <f t="shared" si="152"/>
        <v>19955</v>
      </c>
      <c r="F77" s="125">
        <f t="shared" si="152"/>
        <v>3817</v>
      </c>
      <c r="G77" s="127">
        <f t="shared" si="152"/>
        <v>3820</v>
      </c>
      <c r="H77" s="297">
        <f t="shared" si="152"/>
        <v>7637</v>
      </c>
      <c r="I77" s="128">
        <f t="shared" si="148"/>
        <v>-61.728890002505629</v>
      </c>
      <c r="J77" s="3"/>
      <c r="L77" s="41" t="s">
        <v>33</v>
      </c>
      <c r="M77" s="42">
        <f t="shared" ref="M77:V77" si="153">+M68+M72+M76</f>
        <v>1210772</v>
      </c>
      <c r="N77" s="42">
        <f t="shared" si="153"/>
        <v>1264984</v>
      </c>
      <c r="O77" s="493">
        <f t="shared" si="153"/>
        <v>2475756</v>
      </c>
      <c r="P77" s="42">
        <f t="shared" si="153"/>
        <v>494</v>
      </c>
      <c r="Q77" s="493">
        <f t="shared" si="153"/>
        <v>2476250</v>
      </c>
      <c r="R77" s="42">
        <f t="shared" si="153"/>
        <v>387245</v>
      </c>
      <c r="S77" s="42">
        <f t="shared" si="153"/>
        <v>411075</v>
      </c>
      <c r="T77" s="493">
        <f t="shared" si="153"/>
        <v>798320</v>
      </c>
      <c r="U77" s="42">
        <f t="shared" si="153"/>
        <v>522</v>
      </c>
      <c r="V77" s="493">
        <f t="shared" si="153"/>
        <v>798842</v>
      </c>
      <c r="W77" s="46">
        <f t="shared" si="149"/>
        <v>-67.739848561332664</v>
      </c>
    </row>
    <row r="78" spans="1:23" ht="14.25" thickTop="1" thickBot="1" x14ac:dyDescent="0.25">
      <c r="A78" s="3" t="str">
        <f t="shared" ref="A78" si="154">IF(ISERROR(F78/G78)," ",IF(F78/G78&gt;0.5,IF(F78/G78&lt;1.5," ","NOT OK"),"NOT OK"))</f>
        <v xml:space="preserve"> </v>
      </c>
      <c r="B78" s="124" t="s">
        <v>34</v>
      </c>
      <c r="C78" s="125">
        <f t="shared" ref="C78:H78" si="155">+C64+C68+C72+C76</f>
        <v>16658</v>
      </c>
      <c r="D78" s="127">
        <f t="shared" si="155"/>
        <v>16660</v>
      </c>
      <c r="E78" s="297">
        <f t="shared" si="155"/>
        <v>33318</v>
      </c>
      <c r="F78" s="125">
        <f t="shared" si="155"/>
        <v>8940</v>
      </c>
      <c r="G78" s="127">
        <f t="shared" si="155"/>
        <v>8942</v>
      </c>
      <c r="H78" s="297">
        <f t="shared" si="155"/>
        <v>17882</v>
      </c>
      <c r="I78" s="128">
        <f t="shared" si="148"/>
        <v>-46.329311483282311</v>
      </c>
      <c r="J78" s="3"/>
      <c r="L78" s="467" t="s">
        <v>34</v>
      </c>
      <c r="M78" s="43">
        <f t="shared" ref="M78:V78" si="156">+M64+M68+M72+M76</f>
        <v>2221757</v>
      </c>
      <c r="N78" s="469">
        <f t="shared" si="156"/>
        <v>2274663</v>
      </c>
      <c r="O78" s="473">
        <f t="shared" si="156"/>
        <v>4496420</v>
      </c>
      <c r="P78" s="482">
        <f t="shared" si="156"/>
        <v>563</v>
      </c>
      <c r="Q78" s="299">
        <f t="shared" si="156"/>
        <v>4496983</v>
      </c>
      <c r="R78" s="43">
        <f t="shared" si="156"/>
        <v>1057394</v>
      </c>
      <c r="S78" s="469">
        <f t="shared" si="156"/>
        <v>1073019</v>
      </c>
      <c r="T78" s="473">
        <f t="shared" si="156"/>
        <v>2130413</v>
      </c>
      <c r="U78" s="482">
        <f t="shared" si="156"/>
        <v>815</v>
      </c>
      <c r="V78" s="299">
        <f t="shared" si="156"/>
        <v>2131228</v>
      </c>
      <c r="W78" s="46">
        <f t="shared" si="149"/>
        <v>-52.607603809042637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24.7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08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3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3" x14ac:dyDescent="0.2">
      <c r="L87" s="59" t="s">
        <v>16</v>
      </c>
      <c r="M87" s="75">
        <v>14</v>
      </c>
      <c r="N87" s="76">
        <v>72</v>
      </c>
      <c r="O87" s="180">
        <f>M87+N87</f>
        <v>86</v>
      </c>
      <c r="P87" s="77">
        <v>0</v>
      </c>
      <c r="Q87" s="180">
        <f>O87+P87</f>
        <v>86</v>
      </c>
      <c r="R87" s="75">
        <v>0</v>
      </c>
      <c r="S87" s="76">
        <v>0</v>
      </c>
      <c r="T87" s="180">
        <f>R87+S87</f>
        <v>0</v>
      </c>
      <c r="U87" s="77">
        <v>0</v>
      </c>
      <c r="V87" s="180">
        <f>T87+U87</f>
        <v>0</v>
      </c>
      <c r="W87" s="78">
        <f>IF(Q87=0,0,((V87/Q87)-1)*100)</f>
        <v>-100</v>
      </c>
    </row>
    <row r="88" spans="12:23" x14ac:dyDescent="0.2">
      <c r="L88" s="59" t="s">
        <v>17</v>
      </c>
      <c r="M88" s="75">
        <v>15</v>
      </c>
      <c r="N88" s="76">
        <v>107</v>
      </c>
      <c r="O88" s="180">
        <f>M88+N88</f>
        <v>122</v>
      </c>
      <c r="P88" s="77">
        <v>0</v>
      </c>
      <c r="Q88" s="180">
        <f>O88+P88</f>
        <v>122</v>
      </c>
      <c r="R88" s="75">
        <v>0</v>
      </c>
      <c r="S88" s="76">
        <v>0</v>
      </c>
      <c r="T88" s="180">
        <f>R88+S88</f>
        <v>0</v>
      </c>
      <c r="U88" s="77">
        <v>0</v>
      </c>
      <c r="V88" s="180">
        <f>T88+U88</f>
        <v>0</v>
      </c>
      <c r="W88" s="78">
        <f>IF(Q88=0,0,((V88/Q88)-1)*100)</f>
        <v>-100</v>
      </c>
    </row>
    <row r="89" spans="12:23" ht="13.5" thickBot="1" x14ac:dyDescent="0.25">
      <c r="L89" s="64" t="s">
        <v>18</v>
      </c>
      <c r="M89" s="75">
        <v>23</v>
      </c>
      <c r="N89" s="76">
        <v>128</v>
      </c>
      <c r="O89" s="180">
        <f>M89+N89</f>
        <v>151</v>
      </c>
      <c r="P89" s="77">
        <v>0</v>
      </c>
      <c r="Q89" s="180">
        <f t="shared" ref="Q89" si="157">O89+P89</f>
        <v>151</v>
      </c>
      <c r="R89" s="75">
        <v>0</v>
      </c>
      <c r="S89" s="76">
        <v>0</v>
      </c>
      <c r="T89" s="180">
        <f>R89+S89</f>
        <v>0</v>
      </c>
      <c r="U89" s="77">
        <v>0</v>
      </c>
      <c r="V89" s="180">
        <f t="shared" ref="V89" si="158">T89+U89</f>
        <v>0</v>
      </c>
      <c r="W89" s="78">
        <f>IF(Q89=0,0,((V89/Q89)-1)*100)</f>
        <v>-100</v>
      </c>
    </row>
    <row r="90" spans="12:23" ht="14.25" thickTop="1" thickBot="1" x14ac:dyDescent="0.25">
      <c r="L90" s="79" t="s">
        <v>19</v>
      </c>
      <c r="M90" s="80">
        <f t="shared" ref="M90:Q90" si="159">+M87+M88+M89</f>
        <v>52</v>
      </c>
      <c r="N90" s="81">
        <f t="shared" si="159"/>
        <v>307</v>
      </c>
      <c r="O90" s="181">
        <f t="shared" si="159"/>
        <v>359</v>
      </c>
      <c r="P90" s="80">
        <f t="shared" si="159"/>
        <v>0</v>
      </c>
      <c r="Q90" s="181">
        <f t="shared" si="159"/>
        <v>359</v>
      </c>
      <c r="R90" s="80">
        <f t="shared" ref="R90:V90" si="160">+R87+R88+R89</f>
        <v>0</v>
      </c>
      <c r="S90" s="81">
        <f t="shared" si="160"/>
        <v>0</v>
      </c>
      <c r="T90" s="181">
        <f t="shared" si="160"/>
        <v>0</v>
      </c>
      <c r="U90" s="80">
        <f t="shared" si="160"/>
        <v>0</v>
      </c>
      <c r="V90" s="181">
        <f t="shared" si="160"/>
        <v>0</v>
      </c>
      <c r="W90" s="82">
        <f>IF(Q90=0,0,((V90/Q90)-1)*100)</f>
        <v>-100</v>
      </c>
    </row>
    <row r="91" spans="12:23" ht="13.5" thickTop="1" x14ac:dyDescent="0.2">
      <c r="L91" s="59" t="s">
        <v>20</v>
      </c>
      <c r="M91" s="75">
        <v>23</v>
      </c>
      <c r="N91" s="76">
        <v>69</v>
      </c>
      <c r="O91" s="320">
        <f>M91+N91</f>
        <v>92</v>
      </c>
      <c r="P91" s="77">
        <v>0</v>
      </c>
      <c r="Q91" s="180">
        <f>O91+P91</f>
        <v>92</v>
      </c>
      <c r="R91" s="75">
        <v>0</v>
      </c>
      <c r="S91" s="76">
        <v>0</v>
      </c>
      <c r="T91" s="320">
        <f>R91+S91</f>
        <v>0</v>
      </c>
      <c r="U91" s="77">
        <v>0</v>
      </c>
      <c r="V91" s="180">
        <f>T91+U91</f>
        <v>0</v>
      </c>
      <c r="W91" s="78">
        <f t="shared" ref="W91" si="161">IF(Q91=0,0,((V91/Q91)-1)*100)</f>
        <v>-100</v>
      </c>
    </row>
    <row r="92" spans="12:23" x14ac:dyDescent="0.2">
      <c r="L92" s="59" t="s">
        <v>21</v>
      </c>
      <c r="M92" s="75">
        <v>3</v>
      </c>
      <c r="N92" s="76">
        <v>47</v>
      </c>
      <c r="O92" s="180">
        <f>M92+N92</f>
        <v>50</v>
      </c>
      <c r="P92" s="77">
        <v>0</v>
      </c>
      <c r="Q92" s="180">
        <f>O92+P92</f>
        <v>50</v>
      </c>
      <c r="R92" s="75">
        <v>0</v>
      </c>
      <c r="S92" s="76">
        <v>0</v>
      </c>
      <c r="T92" s="180">
        <f>R92+S92</f>
        <v>0</v>
      </c>
      <c r="U92" s="77">
        <v>0</v>
      </c>
      <c r="V92" s="180">
        <f>T92+U92</f>
        <v>0</v>
      </c>
      <c r="W92" s="78">
        <f>IF(Q92=0,0,((V92/Q92)-1)*100)</f>
        <v>-100</v>
      </c>
    </row>
    <row r="93" spans="12:23" ht="13.5" thickBot="1" x14ac:dyDescent="0.25">
      <c r="L93" s="59" t="s">
        <v>22</v>
      </c>
      <c r="M93" s="75">
        <v>15</v>
      </c>
      <c r="N93" s="76">
        <v>51</v>
      </c>
      <c r="O93" s="206">
        <f t="shared" ref="O93:O94" si="162">M93+N93</f>
        <v>66</v>
      </c>
      <c r="P93" s="77">
        <v>0</v>
      </c>
      <c r="Q93" s="180">
        <f>O93+P93</f>
        <v>66</v>
      </c>
      <c r="R93" s="75">
        <v>0</v>
      </c>
      <c r="S93" s="76">
        <v>0</v>
      </c>
      <c r="T93" s="206">
        <f t="shared" ref="T93:T94" si="163">R93+S93</f>
        <v>0</v>
      </c>
      <c r="U93" s="77">
        <v>0</v>
      </c>
      <c r="V93" s="180">
        <f>T93+U93</f>
        <v>0</v>
      </c>
      <c r="W93" s="78">
        <f>IF(Q93=0,0,((V93/Q93)-1)*100)</f>
        <v>-100</v>
      </c>
    </row>
    <row r="94" spans="12:23" ht="14.25" thickTop="1" thickBot="1" x14ac:dyDescent="0.25">
      <c r="L94" s="79" t="s">
        <v>23</v>
      </c>
      <c r="M94" s="80">
        <f>+M91+M92+M93</f>
        <v>41</v>
      </c>
      <c r="N94" s="81">
        <f>+N91+N92+N93</f>
        <v>167</v>
      </c>
      <c r="O94" s="181">
        <f t="shared" si="162"/>
        <v>208</v>
      </c>
      <c r="P94" s="80">
        <f>+P91+P92+P93</f>
        <v>0</v>
      </c>
      <c r="Q94" s="181">
        <f>+Q91+Q92+Q93</f>
        <v>208</v>
      </c>
      <c r="R94" s="80">
        <f>+R91+R92+R93</f>
        <v>0</v>
      </c>
      <c r="S94" s="81">
        <f>+S91+S92+S93</f>
        <v>0</v>
      </c>
      <c r="T94" s="181">
        <f t="shared" si="163"/>
        <v>0</v>
      </c>
      <c r="U94" s="80">
        <f>+U91+U92+U93</f>
        <v>0</v>
      </c>
      <c r="V94" s="181">
        <f>+V91+V92+V93</f>
        <v>0</v>
      </c>
      <c r="W94" s="82">
        <f>IF(Q94=0,0,((V94/Q94)-1)*100)</f>
        <v>-100</v>
      </c>
    </row>
    <row r="95" spans="12:23" ht="13.5" thickTop="1" x14ac:dyDescent="0.2">
      <c r="L95" s="59" t="s">
        <v>24</v>
      </c>
      <c r="M95" s="75">
        <v>0</v>
      </c>
      <c r="N95" s="76">
        <v>0</v>
      </c>
      <c r="O95" s="180">
        <f>+M95+N95</f>
        <v>0</v>
      </c>
      <c r="P95" s="77">
        <v>0</v>
      </c>
      <c r="Q95" s="180">
        <f>O95+P95</f>
        <v>0</v>
      </c>
      <c r="R95" s="75">
        <v>0</v>
      </c>
      <c r="S95" s="76">
        <v>0</v>
      </c>
      <c r="T95" s="180">
        <f>+R95+S95</f>
        <v>0</v>
      </c>
      <c r="U95" s="77">
        <v>0</v>
      </c>
      <c r="V95" s="180">
        <f>T95+U95</f>
        <v>0</v>
      </c>
      <c r="W95" s="78">
        <f t="shared" ref="W95" si="164">IF(Q95=0,0,((V95/Q95)-1)*100)</f>
        <v>0</v>
      </c>
    </row>
    <row r="96" spans="12:23" x14ac:dyDescent="0.2">
      <c r="L96" s="59" t="s">
        <v>25</v>
      </c>
      <c r="M96" s="75">
        <v>0</v>
      </c>
      <c r="N96" s="76">
        <v>0</v>
      </c>
      <c r="O96" s="180">
        <f>+M96+N96</f>
        <v>0</v>
      </c>
      <c r="P96" s="77">
        <v>0</v>
      </c>
      <c r="Q96" s="180">
        <f>O96+P96</f>
        <v>0</v>
      </c>
      <c r="R96" s="75">
        <v>0</v>
      </c>
      <c r="S96" s="76">
        <v>0</v>
      </c>
      <c r="T96" s="180">
        <f>+R96+S96</f>
        <v>0</v>
      </c>
      <c r="U96" s="77">
        <v>0</v>
      </c>
      <c r="V96" s="180">
        <f>T96+U96</f>
        <v>0</v>
      </c>
      <c r="W96" s="78">
        <f t="shared" ref="W96" si="165">IF(Q96=0,0,((V96/Q96)-1)*100)</f>
        <v>0</v>
      </c>
    </row>
    <row r="97" spans="1:23" ht="13.5" thickBot="1" x14ac:dyDescent="0.25">
      <c r="L97" s="59" t="s">
        <v>26</v>
      </c>
      <c r="M97" s="75">
        <v>0</v>
      </c>
      <c r="N97" s="76">
        <v>0</v>
      </c>
      <c r="O97" s="182">
        <f>+M97+N97</f>
        <v>0</v>
      </c>
      <c r="P97" s="83">
        <v>0</v>
      </c>
      <c r="Q97" s="182">
        <f>O97+P97</f>
        <v>0</v>
      </c>
      <c r="R97" s="75">
        <v>0</v>
      </c>
      <c r="S97" s="76">
        <v>0</v>
      </c>
      <c r="T97" s="182">
        <f>+R97+S97</f>
        <v>0</v>
      </c>
      <c r="U97" s="83">
        <v>0</v>
      </c>
      <c r="V97" s="182">
        <f>T97+U97</f>
        <v>0</v>
      </c>
      <c r="W97" s="78">
        <f>IF(Q97=0,0,((V97/Q97)-1)*100)</f>
        <v>0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0</v>
      </c>
      <c r="N98" s="85">
        <f t="shared" ref="N98:V98" si="166">+N95+N96+N97</f>
        <v>0</v>
      </c>
      <c r="O98" s="183">
        <f t="shared" si="166"/>
        <v>0</v>
      </c>
      <c r="P98" s="86">
        <f t="shared" si="166"/>
        <v>0</v>
      </c>
      <c r="Q98" s="183">
        <f t="shared" si="166"/>
        <v>0</v>
      </c>
      <c r="R98" s="85">
        <f t="shared" si="166"/>
        <v>0</v>
      </c>
      <c r="S98" s="85">
        <f t="shared" si="166"/>
        <v>0</v>
      </c>
      <c r="T98" s="183">
        <f t="shared" si="166"/>
        <v>0</v>
      </c>
      <c r="U98" s="86">
        <f t="shared" si="166"/>
        <v>0</v>
      </c>
      <c r="V98" s="183">
        <f t="shared" si="166"/>
        <v>0</v>
      </c>
      <c r="W98" s="87">
        <f>IF(Q98=0,0,((V98/Q98)-1)*100)</f>
        <v>0</v>
      </c>
    </row>
    <row r="99" spans="1:23" ht="13.5" thickTop="1" x14ac:dyDescent="0.2">
      <c r="L99" s="59" t="s">
        <v>29</v>
      </c>
      <c r="M99" s="75">
        <v>0</v>
      </c>
      <c r="N99" s="76">
        <v>0</v>
      </c>
      <c r="O99" s="182">
        <f>+M99+N99</f>
        <v>0</v>
      </c>
      <c r="P99" s="88">
        <v>0</v>
      </c>
      <c r="Q99" s="182">
        <f>O99+P99</f>
        <v>0</v>
      </c>
      <c r="R99" s="75">
        <v>0</v>
      </c>
      <c r="S99" s="76">
        <v>0</v>
      </c>
      <c r="T99" s="182">
        <f>+R99+S99</f>
        <v>0</v>
      </c>
      <c r="U99" s="88">
        <v>0</v>
      </c>
      <c r="V99" s="182">
        <f>T99+U99</f>
        <v>0</v>
      </c>
      <c r="W99" s="78">
        <f>IF(Q99=0,0,((V99/Q99)-1)*100)</f>
        <v>0</v>
      </c>
    </row>
    <row r="100" spans="1:23" x14ac:dyDescent="0.2">
      <c r="L100" s="59" t="s">
        <v>30</v>
      </c>
      <c r="M100" s="75">
        <v>0</v>
      </c>
      <c r="N100" s="76">
        <v>0</v>
      </c>
      <c r="O100" s="182">
        <f t="shared" ref="O100" si="167">+M100+N100</f>
        <v>0</v>
      </c>
      <c r="P100" s="77">
        <v>0</v>
      </c>
      <c r="Q100" s="182">
        <f>O100+P100</f>
        <v>0</v>
      </c>
      <c r="R100" s="75">
        <v>0</v>
      </c>
      <c r="S100" s="76">
        <v>0</v>
      </c>
      <c r="T100" s="182">
        <f t="shared" ref="T100" si="168">+R100+S100</f>
        <v>0</v>
      </c>
      <c r="U100" s="77">
        <v>0</v>
      </c>
      <c r="V100" s="182">
        <f>T100+U100</f>
        <v>0</v>
      </c>
      <c r="W100" s="78">
        <f t="shared" ref="W100" si="169">IF(Q100=0,0,((V100/Q100)-1)*100)</f>
        <v>0</v>
      </c>
    </row>
    <row r="101" spans="1:23" ht="13.5" thickBot="1" x14ac:dyDescent="0.25">
      <c r="L101" s="59" t="s">
        <v>31</v>
      </c>
      <c r="M101" s="75"/>
      <c r="N101" s="76"/>
      <c r="O101" s="182">
        <f>+M101+N101</f>
        <v>0</v>
      </c>
      <c r="P101" s="77"/>
      <c r="Q101" s="182">
        <f>O101+P101</f>
        <v>0</v>
      </c>
      <c r="R101" s="75">
        <v>0</v>
      </c>
      <c r="S101" s="76">
        <v>0</v>
      </c>
      <c r="T101" s="182">
        <f>+R101+S101</f>
        <v>0</v>
      </c>
      <c r="U101" s="77">
        <v>0</v>
      </c>
      <c r="V101" s="182">
        <f>T101+U101</f>
        <v>0</v>
      </c>
      <c r="W101" s="78">
        <f>IF(Q101=0,0,((V101/Q101)-1)*100)</f>
        <v>0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70">+M99+M100+M101</f>
        <v>0</v>
      </c>
      <c r="N102" s="85">
        <f t="shared" si="170"/>
        <v>0</v>
      </c>
      <c r="O102" s="183">
        <f t="shared" si="170"/>
        <v>0</v>
      </c>
      <c r="P102" s="86">
        <f t="shared" si="170"/>
        <v>0</v>
      </c>
      <c r="Q102" s="183">
        <f t="shared" si="170"/>
        <v>0</v>
      </c>
      <c r="R102" s="85">
        <f t="shared" si="170"/>
        <v>0</v>
      </c>
      <c r="S102" s="85">
        <f t="shared" si="170"/>
        <v>0</v>
      </c>
      <c r="T102" s="183">
        <f t="shared" si="170"/>
        <v>0</v>
      </c>
      <c r="U102" s="86">
        <f t="shared" si="170"/>
        <v>0</v>
      </c>
      <c r="V102" s="183">
        <f t="shared" si="170"/>
        <v>0</v>
      </c>
      <c r="W102" s="87">
        <f>IF(Q102=0,0,((V102/Q102)-1)*100)</f>
        <v>0</v>
      </c>
    </row>
    <row r="103" spans="1:23" ht="14.25" thickTop="1" thickBot="1" x14ac:dyDescent="0.25">
      <c r="L103" s="79" t="s">
        <v>33</v>
      </c>
      <c r="M103" s="80">
        <f t="shared" ref="M103:V103" si="171">+M94+M98+M102</f>
        <v>41</v>
      </c>
      <c r="N103" s="81">
        <f t="shared" si="171"/>
        <v>167</v>
      </c>
      <c r="O103" s="173">
        <f t="shared" si="171"/>
        <v>208</v>
      </c>
      <c r="P103" s="80">
        <f t="shared" si="171"/>
        <v>0</v>
      </c>
      <c r="Q103" s="173">
        <f t="shared" si="171"/>
        <v>208</v>
      </c>
      <c r="R103" s="80">
        <f t="shared" si="171"/>
        <v>0</v>
      </c>
      <c r="S103" s="81">
        <f t="shared" si="171"/>
        <v>0</v>
      </c>
      <c r="T103" s="173">
        <f t="shared" si="171"/>
        <v>0</v>
      </c>
      <c r="U103" s="80">
        <f t="shared" si="171"/>
        <v>0</v>
      </c>
      <c r="V103" s="173">
        <f t="shared" si="171"/>
        <v>0</v>
      </c>
      <c r="W103" s="82">
        <f>IF(Q103=0,0,((V103/Q103)-1)*100)</f>
        <v>-100</v>
      </c>
    </row>
    <row r="104" spans="1:23" ht="14.25" thickTop="1" thickBot="1" x14ac:dyDescent="0.25">
      <c r="L104" s="79" t="s">
        <v>34</v>
      </c>
      <c r="M104" s="80">
        <f t="shared" ref="M104:V104" si="172">+M90+M94+M98+M102</f>
        <v>93</v>
      </c>
      <c r="N104" s="81">
        <f t="shared" si="172"/>
        <v>474</v>
      </c>
      <c r="O104" s="173">
        <f t="shared" si="172"/>
        <v>567</v>
      </c>
      <c r="P104" s="80">
        <f t="shared" si="172"/>
        <v>0</v>
      </c>
      <c r="Q104" s="173">
        <f t="shared" si="172"/>
        <v>567</v>
      </c>
      <c r="R104" s="80">
        <f t="shared" si="172"/>
        <v>0</v>
      </c>
      <c r="S104" s="81">
        <f t="shared" si="172"/>
        <v>0</v>
      </c>
      <c r="T104" s="173">
        <f t="shared" si="172"/>
        <v>0</v>
      </c>
      <c r="U104" s="80">
        <f t="shared" si="172"/>
        <v>0</v>
      </c>
      <c r="V104" s="173">
        <f t="shared" si="172"/>
        <v>0</v>
      </c>
      <c r="W104" s="82">
        <f>IF(Q104=0,0,((V104/Q104)-1)*100)</f>
        <v>-100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24.7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08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09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:23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75">
        <v>21</v>
      </c>
      <c r="N113" s="76">
        <v>90</v>
      </c>
      <c r="O113" s="180">
        <f>M113+N113</f>
        <v>111</v>
      </c>
      <c r="P113" s="77">
        <v>0</v>
      </c>
      <c r="Q113" s="180">
        <f>O113+P113</f>
        <v>111</v>
      </c>
      <c r="R113" s="75">
        <v>24</v>
      </c>
      <c r="S113" s="76">
        <v>49</v>
      </c>
      <c r="T113" s="180">
        <f>R113+S113</f>
        <v>73</v>
      </c>
      <c r="U113" s="77">
        <v>0</v>
      </c>
      <c r="V113" s="180">
        <f>T113+U113</f>
        <v>73</v>
      </c>
      <c r="W113" s="78">
        <f>IF(Q113=0,0,((V113/Q113)-1)*100)</f>
        <v>-34.234234234234229</v>
      </c>
    </row>
    <row r="114" spans="1:23" x14ac:dyDescent="0.2">
      <c r="L114" s="59" t="s">
        <v>17</v>
      </c>
      <c r="M114" s="75">
        <v>28</v>
      </c>
      <c r="N114" s="76">
        <v>124</v>
      </c>
      <c r="O114" s="180">
        <f>M114+N114</f>
        <v>152</v>
      </c>
      <c r="P114" s="77">
        <v>0</v>
      </c>
      <c r="Q114" s="180">
        <f>O114+P114</f>
        <v>152</v>
      </c>
      <c r="R114" s="75">
        <v>43</v>
      </c>
      <c r="S114" s="76">
        <v>75</v>
      </c>
      <c r="T114" s="180">
        <f>R114+S114</f>
        <v>118</v>
      </c>
      <c r="U114" s="77">
        <v>0</v>
      </c>
      <c r="V114" s="180">
        <f>T114+U114</f>
        <v>118</v>
      </c>
      <c r="W114" s="78">
        <f>IF(Q114=0,0,((V114/Q114)-1)*100)</f>
        <v>-22.368421052631582</v>
      </c>
    </row>
    <row r="115" spans="1:23" ht="13.5" thickBot="1" x14ac:dyDescent="0.25">
      <c r="L115" s="64" t="s">
        <v>18</v>
      </c>
      <c r="M115" s="75">
        <v>35</v>
      </c>
      <c r="N115" s="76">
        <v>137</v>
      </c>
      <c r="O115" s="180">
        <f>M115+N115</f>
        <v>172</v>
      </c>
      <c r="P115" s="77">
        <v>0</v>
      </c>
      <c r="Q115" s="180">
        <f t="shared" ref="Q115" si="173">O115+P115</f>
        <v>172</v>
      </c>
      <c r="R115" s="75">
        <v>48</v>
      </c>
      <c r="S115" s="76">
        <v>123</v>
      </c>
      <c r="T115" s="180">
        <f>R115+S115</f>
        <v>171</v>
      </c>
      <c r="U115" s="77">
        <v>0</v>
      </c>
      <c r="V115" s="180">
        <f t="shared" ref="V115" si="174">T115+U115</f>
        <v>171</v>
      </c>
      <c r="W115" s="78">
        <f>IF(Q115=0,0,((V115/Q115)-1)*100)</f>
        <v>-0.58139534883721034</v>
      </c>
    </row>
    <row r="116" spans="1:23" ht="14.25" thickTop="1" thickBot="1" x14ac:dyDescent="0.25">
      <c r="L116" s="79" t="s">
        <v>53</v>
      </c>
      <c r="M116" s="80">
        <f t="shared" ref="M116:Q116" si="175">+M113+M114+M115</f>
        <v>84</v>
      </c>
      <c r="N116" s="81">
        <f t="shared" si="175"/>
        <v>351</v>
      </c>
      <c r="O116" s="181">
        <f t="shared" si="175"/>
        <v>435</v>
      </c>
      <c r="P116" s="80">
        <f t="shared" si="175"/>
        <v>0</v>
      </c>
      <c r="Q116" s="181">
        <f t="shared" si="175"/>
        <v>435</v>
      </c>
      <c r="R116" s="80">
        <f t="shared" ref="R116:V116" si="176">+R113+R114+R115</f>
        <v>115</v>
      </c>
      <c r="S116" s="81">
        <f t="shared" si="176"/>
        <v>247</v>
      </c>
      <c r="T116" s="181">
        <f t="shared" si="176"/>
        <v>362</v>
      </c>
      <c r="U116" s="80">
        <f t="shared" si="176"/>
        <v>0</v>
      </c>
      <c r="V116" s="181">
        <f t="shared" si="176"/>
        <v>362</v>
      </c>
      <c r="W116" s="82">
        <f>IF(Q116=0,0,((V116/Q116)-1)*100)</f>
        <v>-16.781609195402304</v>
      </c>
    </row>
    <row r="117" spans="1:23" ht="13.5" thickTop="1" x14ac:dyDescent="0.2">
      <c r="L117" s="59" t="s">
        <v>20</v>
      </c>
      <c r="M117" s="75">
        <v>27</v>
      </c>
      <c r="N117" s="76">
        <v>154</v>
      </c>
      <c r="O117" s="180">
        <f>M117+N117</f>
        <v>181</v>
      </c>
      <c r="P117" s="77">
        <v>0</v>
      </c>
      <c r="Q117" s="180">
        <f>O117+P117</f>
        <v>181</v>
      </c>
      <c r="R117" s="75">
        <v>24</v>
      </c>
      <c r="S117" s="76">
        <v>148</v>
      </c>
      <c r="T117" s="180">
        <f>R117+S117</f>
        <v>172</v>
      </c>
      <c r="U117" s="77">
        <v>0</v>
      </c>
      <c r="V117" s="180">
        <f>T117+U117</f>
        <v>172</v>
      </c>
      <c r="W117" s="78">
        <f t="shared" ref="W117" si="177">IF(Q117=0,0,((V117/Q117)-1)*100)</f>
        <v>-4.9723756906077332</v>
      </c>
    </row>
    <row r="118" spans="1:23" x14ac:dyDescent="0.2">
      <c r="L118" s="59" t="s">
        <v>21</v>
      </c>
      <c r="M118" s="75">
        <v>20</v>
      </c>
      <c r="N118" s="76">
        <v>165</v>
      </c>
      <c r="O118" s="180">
        <f>M118+N118</f>
        <v>185</v>
      </c>
      <c r="P118" s="77">
        <v>0</v>
      </c>
      <c r="Q118" s="180">
        <f>O118+P118</f>
        <v>185</v>
      </c>
      <c r="R118" s="75">
        <v>42</v>
      </c>
      <c r="S118" s="76">
        <v>152</v>
      </c>
      <c r="T118" s="180">
        <f>R118+S118</f>
        <v>194</v>
      </c>
      <c r="U118" s="77">
        <v>0</v>
      </c>
      <c r="V118" s="180">
        <f>T118+U118</f>
        <v>194</v>
      </c>
      <c r="W118" s="78">
        <f>IF(Q118=0,0,((V118/Q118)-1)*100)</f>
        <v>4.8648648648648596</v>
      </c>
    </row>
    <row r="119" spans="1:23" ht="13.5" thickBot="1" x14ac:dyDescent="0.25">
      <c r="L119" s="59" t="s">
        <v>22</v>
      </c>
      <c r="M119" s="75">
        <v>18</v>
      </c>
      <c r="N119" s="76">
        <v>110</v>
      </c>
      <c r="O119" s="180">
        <f>M119+N119</f>
        <v>128</v>
      </c>
      <c r="P119" s="77">
        <v>0</v>
      </c>
      <c r="Q119" s="180">
        <f>O119+P119</f>
        <v>128</v>
      </c>
      <c r="R119" s="75">
        <v>37</v>
      </c>
      <c r="S119" s="76">
        <v>125</v>
      </c>
      <c r="T119" s="180">
        <f>R119+S119</f>
        <v>162</v>
      </c>
      <c r="U119" s="77">
        <v>0</v>
      </c>
      <c r="V119" s="180">
        <f>T119+U119</f>
        <v>162</v>
      </c>
      <c r="W119" s="78">
        <f>IF(Q119=0,0,((V119/Q119)-1)*100)</f>
        <v>26.5625</v>
      </c>
    </row>
    <row r="120" spans="1:23" ht="14.25" thickTop="1" thickBot="1" x14ac:dyDescent="0.25">
      <c r="L120" s="79" t="s">
        <v>23</v>
      </c>
      <c r="M120" s="80">
        <f t="shared" ref="M120:V120" si="178">+M117+M118+M119</f>
        <v>65</v>
      </c>
      <c r="N120" s="81">
        <f t="shared" si="178"/>
        <v>429</v>
      </c>
      <c r="O120" s="181">
        <f t="shared" si="178"/>
        <v>494</v>
      </c>
      <c r="P120" s="80">
        <f t="shared" si="178"/>
        <v>0</v>
      </c>
      <c r="Q120" s="181">
        <f t="shared" si="178"/>
        <v>494</v>
      </c>
      <c r="R120" s="80">
        <f t="shared" si="178"/>
        <v>103</v>
      </c>
      <c r="S120" s="81">
        <f t="shared" si="178"/>
        <v>425</v>
      </c>
      <c r="T120" s="181">
        <f t="shared" si="178"/>
        <v>528</v>
      </c>
      <c r="U120" s="80">
        <f t="shared" si="178"/>
        <v>0</v>
      </c>
      <c r="V120" s="181">
        <f t="shared" si="178"/>
        <v>528</v>
      </c>
      <c r="W120" s="82">
        <f>IF(Q120=0,0,((V120/Q120)-1)*100)</f>
        <v>6.8825910931174183</v>
      </c>
    </row>
    <row r="121" spans="1:23" ht="13.5" thickTop="1" x14ac:dyDescent="0.2">
      <c r="L121" s="59" t="s">
        <v>24</v>
      </c>
      <c r="M121" s="75">
        <v>9</v>
      </c>
      <c r="N121" s="76">
        <v>6</v>
      </c>
      <c r="O121" s="180">
        <f>SUM(M121:N121)</f>
        <v>15</v>
      </c>
      <c r="P121" s="77">
        <v>0</v>
      </c>
      <c r="Q121" s="180">
        <f>O121+P121</f>
        <v>15</v>
      </c>
      <c r="R121" s="75">
        <v>36</v>
      </c>
      <c r="S121" s="76">
        <v>71</v>
      </c>
      <c r="T121" s="180">
        <f>SUM(R121:S121)</f>
        <v>107</v>
      </c>
      <c r="U121" s="77">
        <v>0</v>
      </c>
      <c r="V121" s="180">
        <f>T121+U121</f>
        <v>107</v>
      </c>
      <c r="W121" s="78">
        <f t="shared" ref="W121" si="179">IF(Q121=0,0,((V121/Q121)-1)*100)</f>
        <v>613.33333333333337</v>
      </c>
    </row>
    <row r="122" spans="1:23" x14ac:dyDescent="0.2">
      <c r="L122" s="59" t="s">
        <v>25</v>
      </c>
      <c r="M122" s="75">
        <v>19</v>
      </c>
      <c r="N122" s="76">
        <v>32</v>
      </c>
      <c r="O122" s="180">
        <f>SUM(M122:N122)</f>
        <v>51</v>
      </c>
      <c r="P122" s="77">
        <v>0</v>
      </c>
      <c r="Q122" s="180">
        <f>O122+P122</f>
        <v>51</v>
      </c>
      <c r="R122" s="75">
        <v>45</v>
      </c>
      <c r="S122" s="76">
        <v>49</v>
      </c>
      <c r="T122" s="180">
        <f>SUM(R122:S122)</f>
        <v>94</v>
      </c>
      <c r="U122" s="77">
        <v>0</v>
      </c>
      <c r="V122" s="180">
        <f>T122+U122</f>
        <v>94</v>
      </c>
      <c r="W122" s="78">
        <f t="shared" ref="W122" si="180">IF(Q122=0,0,((V122/Q122)-1)*100)</f>
        <v>84.313725490196063</v>
      </c>
    </row>
    <row r="123" spans="1:23" ht="13.5" thickBot="1" x14ac:dyDescent="0.25">
      <c r="L123" s="59" t="s">
        <v>26</v>
      </c>
      <c r="M123" s="75">
        <v>21</v>
      </c>
      <c r="N123" s="76">
        <v>25</v>
      </c>
      <c r="O123" s="182">
        <f>SUM(M123:N123)</f>
        <v>46</v>
      </c>
      <c r="P123" s="83">
        <v>0</v>
      </c>
      <c r="Q123" s="182">
        <f>O123+P123</f>
        <v>46</v>
      </c>
      <c r="R123" s="75">
        <v>63</v>
      </c>
      <c r="S123" s="76">
        <v>49</v>
      </c>
      <c r="T123" s="182">
        <f>SUM(R123:S123)</f>
        <v>112</v>
      </c>
      <c r="U123" s="83">
        <v>0</v>
      </c>
      <c r="V123" s="182">
        <f>T123+U123</f>
        <v>112</v>
      </c>
      <c r="W123" s="78">
        <f>IF(Q123=0,0,((V123/Q123)-1)*100)</f>
        <v>143.47826086956525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49</v>
      </c>
      <c r="N124" s="85">
        <f t="shared" ref="N124" si="181">+N121+N122+N123</f>
        <v>63</v>
      </c>
      <c r="O124" s="183">
        <f t="shared" ref="O124" si="182">+O121+O122+O123</f>
        <v>112</v>
      </c>
      <c r="P124" s="86">
        <f t="shared" ref="P124" si="183">+P121+P122+P123</f>
        <v>0</v>
      </c>
      <c r="Q124" s="183">
        <f t="shared" ref="Q124" si="184">+Q121+Q122+Q123</f>
        <v>112</v>
      </c>
      <c r="R124" s="85">
        <f t="shared" ref="R124" si="185">+R121+R122+R123</f>
        <v>144</v>
      </c>
      <c r="S124" s="85">
        <f t="shared" ref="S124" si="186">+S121+S122+S123</f>
        <v>169</v>
      </c>
      <c r="T124" s="183">
        <f t="shared" ref="T124" si="187">+T121+T122+T123</f>
        <v>313</v>
      </c>
      <c r="U124" s="86">
        <f t="shared" ref="U124" si="188">+U121+U122+U123</f>
        <v>0</v>
      </c>
      <c r="V124" s="183">
        <f t="shared" ref="V124" si="189">+V121+V122+V123</f>
        <v>313</v>
      </c>
      <c r="W124" s="87">
        <f>IF(Q124=0,0,((V124/Q124)-1)*100)</f>
        <v>179.46428571428572</v>
      </c>
    </row>
    <row r="125" spans="1:23" ht="13.5" thickTop="1" x14ac:dyDescent="0.2">
      <c r="A125" s="319"/>
      <c r="K125" s="319"/>
      <c r="L125" s="59" t="s">
        <v>29</v>
      </c>
      <c r="M125" s="75">
        <v>21</v>
      </c>
      <c r="N125" s="76">
        <v>53</v>
      </c>
      <c r="O125" s="182">
        <f>SUM(M125:N125)</f>
        <v>74</v>
      </c>
      <c r="P125" s="88">
        <v>0</v>
      </c>
      <c r="Q125" s="182">
        <f>O125+P125</f>
        <v>74</v>
      </c>
      <c r="R125" s="75">
        <v>26</v>
      </c>
      <c r="S125" s="76">
        <v>53</v>
      </c>
      <c r="T125" s="182">
        <f>SUM(R125:S125)</f>
        <v>79</v>
      </c>
      <c r="U125" s="88">
        <v>0</v>
      </c>
      <c r="V125" s="182">
        <f>T125+U125</f>
        <v>79</v>
      </c>
      <c r="W125" s="78">
        <f>IF(Q125=0,0,((V125/Q125)-1)*100)</f>
        <v>6.7567567567567544</v>
      </c>
    </row>
    <row r="126" spans="1:23" x14ac:dyDescent="0.2">
      <c r="A126" s="319"/>
      <c r="K126" s="319"/>
      <c r="L126" s="59" t="s">
        <v>30</v>
      </c>
      <c r="M126" s="75">
        <v>19</v>
      </c>
      <c r="N126" s="76">
        <v>48</v>
      </c>
      <c r="O126" s="182">
        <f>SUM(M126:N126)</f>
        <v>67</v>
      </c>
      <c r="P126" s="77">
        <v>0</v>
      </c>
      <c r="Q126" s="182">
        <f>O126+P126</f>
        <v>67</v>
      </c>
      <c r="R126" s="75">
        <v>0</v>
      </c>
      <c r="S126" s="76">
        <v>0</v>
      </c>
      <c r="T126" s="182">
        <f>SUM(R126:S126)</f>
        <v>0</v>
      </c>
      <c r="U126" s="77">
        <v>0</v>
      </c>
      <c r="V126" s="182">
        <f>T126+U126</f>
        <v>0</v>
      </c>
      <c r="W126" s="78">
        <f t="shared" ref="W126" si="190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75">
        <v>21</v>
      </c>
      <c r="N127" s="76">
        <v>46</v>
      </c>
      <c r="O127" s="182">
        <f>SUM(M127:N127)</f>
        <v>67</v>
      </c>
      <c r="P127" s="77"/>
      <c r="Q127" s="182">
        <f>O127+P127</f>
        <v>67</v>
      </c>
      <c r="R127" s="75">
        <v>46</v>
      </c>
      <c r="S127" s="76">
        <v>24</v>
      </c>
      <c r="T127" s="182">
        <f>SUM(R127:S127)</f>
        <v>70</v>
      </c>
      <c r="U127" s="77">
        <v>0</v>
      </c>
      <c r="V127" s="182">
        <f>T127+U127</f>
        <v>70</v>
      </c>
      <c r="W127" s="78">
        <f>IF(Q127=0,0,((V127/Q127)-1)*100)</f>
        <v>4.4776119402984982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91">+M125+M126+M127</f>
        <v>61</v>
      </c>
      <c r="N128" s="85">
        <f t="shared" si="191"/>
        <v>147</v>
      </c>
      <c r="O128" s="183">
        <f t="shared" si="191"/>
        <v>208</v>
      </c>
      <c r="P128" s="86">
        <f t="shared" si="191"/>
        <v>0</v>
      </c>
      <c r="Q128" s="183">
        <f t="shared" si="191"/>
        <v>208</v>
      </c>
      <c r="R128" s="85">
        <f t="shared" si="191"/>
        <v>72</v>
      </c>
      <c r="S128" s="85">
        <f t="shared" si="191"/>
        <v>77</v>
      </c>
      <c r="T128" s="183">
        <f t="shared" si="191"/>
        <v>149</v>
      </c>
      <c r="U128" s="86">
        <f t="shared" si="191"/>
        <v>0</v>
      </c>
      <c r="V128" s="183">
        <f t="shared" si="191"/>
        <v>149</v>
      </c>
      <c r="W128" s="87">
        <f>IF(Q128=0,0,((V128/Q128)-1)*100)</f>
        <v>-28.365384615384613</v>
      </c>
    </row>
    <row r="129" spans="12:23" ht="14.25" thickTop="1" thickBot="1" x14ac:dyDescent="0.25">
      <c r="L129" s="79" t="s">
        <v>33</v>
      </c>
      <c r="M129" s="80">
        <f t="shared" ref="M129:V129" si="192">+M120+M124+M128</f>
        <v>175</v>
      </c>
      <c r="N129" s="81">
        <f t="shared" si="192"/>
        <v>639</v>
      </c>
      <c r="O129" s="173">
        <f t="shared" si="192"/>
        <v>814</v>
      </c>
      <c r="P129" s="80">
        <f t="shared" si="192"/>
        <v>0</v>
      </c>
      <c r="Q129" s="173">
        <f t="shared" si="192"/>
        <v>814</v>
      </c>
      <c r="R129" s="80">
        <f t="shared" si="192"/>
        <v>319</v>
      </c>
      <c r="S129" s="81">
        <f t="shared" si="192"/>
        <v>671</v>
      </c>
      <c r="T129" s="173">
        <f t="shared" si="192"/>
        <v>990</v>
      </c>
      <c r="U129" s="80">
        <f t="shared" si="192"/>
        <v>0</v>
      </c>
      <c r="V129" s="173">
        <f t="shared" si="192"/>
        <v>990</v>
      </c>
      <c r="W129" s="82">
        <f>IF(Q129=0,0,((V129/Q129)-1)*100)</f>
        <v>21.621621621621621</v>
      </c>
    </row>
    <row r="130" spans="12:23" ht="14.25" thickTop="1" thickBot="1" x14ac:dyDescent="0.25">
      <c r="L130" s="79" t="s">
        <v>34</v>
      </c>
      <c r="M130" s="80">
        <f t="shared" ref="M130:V130" si="193">+M116+M120+M124+M128</f>
        <v>259</v>
      </c>
      <c r="N130" s="81">
        <f t="shared" si="193"/>
        <v>990</v>
      </c>
      <c r="O130" s="173">
        <f t="shared" si="193"/>
        <v>1249</v>
      </c>
      <c r="P130" s="80">
        <f t="shared" si="193"/>
        <v>0</v>
      </c>
      <c r="Q130" s="173">
        <f t="shared" si="193"/>
        <v>1249</v>
      </c>
      <c r="R130" s="80">
        <f t="shared" si="193"/>
        <v>434</v>
      </c>
      <c r="S130" s="81">
        <f t="shared" si="193"/>
        <v>918</v>
      </c>
      <c r="T130" s="173">
        <f t="shared" si="193"/>
        <v>1352</v>
      </c>
      <c r="U130" s="80">
        <f t="shared" si="193"/>
        <v>0</v>
      </c>
      <c r="V130" s="173">
        <f t="shared" si="193"/>
        <v>1352</v>
      </c>
      <c r="W130" s="82">
        <f>IF(Q130=0,0,((V130/Q130)-1)*100)</f>
        <v>8.2465972778222643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24.7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0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 t="shared" ref="M139:N141" si="194">+M87+M113</f>
        <v>35</v>
      </c>
      <c r="N139" s="76">
        <f t="shared" si="194"/>
        <v>162</v>
      </c>
      <c r="O139" s="180">
        <f>M139+N139</f>
        <v>197</v>
      </c>
      <c r="P139" s="77">
        <f>+P87+P113</f>
        <v>0</v>
      </c>
      <c r="Q139" s="186">
        <f>O139+P139</f>
        <v>197</v>
      </c>
      <c r="R139" s="75">
        <f t="shared" ref="R139:S141" si="195">+R87+R113</f>
        <v>24</v>
      </c>
      <c r="S139" s="76">
        <f t="shared" si="195"/>
        <v>49</v>
      </c>
      <c r="T139" s="180">
        <f>R139+S139</f>
        <v>73</v>
      </c>
      <c r="U139" s="77">
        <f>+U87+U113</f>
        <v>0</v>
      </c>
      <c r="V139" s="186">
        <f>T139+U139</f>
        <v>73</v>
      </c>
      <c r="W139" s="78">
        <f>IF(Q139=0,0,((V139/Q139)-1)*100)</f>
        <v>-62.944162436548226</v>
      </c>
    </row>
    <row r="140" spans="12:23" x14ac:dyDescent="0.2">
      <c r="L140" s="59" t="s">
        <v>17</v>
      </c>
      <c r="M140" s="75">
        <f t="shared" si="194"/>
        <v>43</v>
      </c>
      <c r="N140" s="76">
        <f t="shared" si="194"/>
        <v>231</v>
      </c>
      <c r="O140" s="180">
        <f>M140+N140</f>
        <v>274</v>
      </c>
      <c r="P140" s="77">
        <f>+P88+P114</f>
        <v>0</v>
      </c>
      <c r="Q140" s="186">
        <f>O140+P140</f>
        <v>274</v>
      </c>
      <c r="R140" s="75">
        <f t="shared" si="195"/>
        <v>43</v>
      </c>
      <c r="S140" s="76">
        <f t="shared" si="195"/>
        <v>75</v>
      </c>
      <c r="T140" s="180">
        <f>R140+S140</f>
        <v>118</v>
      </c>
      <c r="U140" s="77">
        <f>+U88+U114</f>
        <v>0</v>
      </c>
      <c r="V140" s="186">
        <f>T140+U140</f>
        <v>118</v>
      </c>
      <c r="W140" s="78">
        <f>IF(Q140=0,0,((V140/Q140)-1)*100)</f>
        <v>-56.934306569343065</v>
      </c>
    </row>
    <row r="141" spans="12:23" ht="13.5" thickBot="1" x14ac:dyDescent="0.25">
      <c r="L141" s="64" t="s">
        <v>18</v>
      </c>
      <c r="M141" s="75">
        <f t="shared" si="194"/>
        <v>58</v>
      </c>
      <c r="N141" s="76">
        <f t="shared" si="194"/>
        <v>265</v>
      </c>
      <c r="O141" s="180">
        <f>M141+N141</f>
        <v>323</v>
      </c>
      <c r="P141" s="77">
        <f>+P89+P115</f>
        <v>0</v>
      </c>
      <c r="Q141" s="186">
        <f>O141+P141</f>
        <v>323</v>
      </c>
      <c r="R141" s="75">
        <f t="shared" si="195"/>
        <v>48</v>
      </c>
      <c r="S141" s="76">
        <f t="shared" si="195"/>
        <v>123</v>
      </c>
      <c r="T141" s="180">
        <f>R141+S141</f>
        <v>171</v>
      </c>
      <c r="U141" s="77">
        <f>+U89+U115</f>
        <v>0</v>
      </c>
      <c r="V141" s="186">
        <f>T141+U141</f>
        <v>171</v>
      </c>
      <c r="W141" s="78">
        <f>IF(Q141=0,0,((V141/Q141)-1)*100)</f>
        <v>-47.058823529411761</v>
      </c>
    </row>
    <row r="142" spans="12:23" ht="14.25" thickTop="1" thickBot="1" x14ac:dyDescent="0.25">
      <c r="L142" s="79" t="s">
        <v>53</v>
      </c>
      <c r="M142" s="80">
        <f t="shared" ref="M142:Q142" si="196">+M139+M140+M141</f>
        <v>136</v>
      </c>
      <c r="N142" s="81">
        <f t="shared" si="196"/>
        <v>658</v>
      </c>
      <c r="O142" s="181">
        <f t="shared" si="196"/>
        <v>794</v>
      </c>
      <c r="P142" s="80">
        <f t="shared" si="196"/>
        <v>0</v>
      </c>
      <c r="Q142" s="181">
        <f t="shared" si="196"/>
        <v>794</v>
      </c>
      <c r="R142" s="80">
        <f t="shared" ref="R142:V142" si="197">+R139+R140+R141</f>
        <v>115</v>
      </c>
      <c r="S142" s="81">
        <f t="shared" si="197"/>
        <v>247</v>
      </c>
      <c r="T142" s="181">
        <f t="shared" si="197"/>
        <v>362</v>
      </c>
      <c r="U142" s="80">
        <f t="shared" si="197"/>
        <v>0</v>
      </c>
      <c r="V142" s="181">
        <f t="shared" si="197"/>
        <v>362</v>
      </c>
      <c r="W142" s="82">
        <f t="shared" ref="W142" si="198">IF(Q142=0,0,((V142/Q142)-1)*100)</f>
        <v>-54.408060453400495</v>
      </c>
    </row>
    <row r="143" spans="12:23" ht="13.5" thickTop="1" x14ac:dyDescent="0.2">
      <c r="L143" s="59" t="s">
        <v>20</v>
      </c>
      <c r="M143" s="75">
        <f t="shared" ref="M143:N145" si="199">+M91+M117</f>
        <v>50</v>
      </c>
      <c r="N143" s="76">
        <f t="shared" si="199"/>
        <v>223</v>
      </c>
      <c r="O143" s="180">
        <f>M143+N143</f>
        <v>273</v>
      </c>
      <c r="P143" s="77">
        <f>+P91+P117</f>
        <v>0</v>
      </c>
      <c r="Q143" s="186">
        <f>O143+P143</f>
        <v>273</v>
      </c>
      <c r="R143" s="75">
        <f t="shared" ref="R143:S145" si="200">+R91+R117</f>
        <v>24</v>
      </c>
      <c r="S143" s="76">
        <f t="shared" si="200"/>
        <v>148</v>
      </c>
      <c r="T143" s="180">
        <f>R143+S143</f>
        <v>172</v>
      </c>
      <c r="U143" s="77">
        <f>+U91+U117</f>
        <v>0</v>
      </c>
      <c r="V143" s="186">
        <f>T143+U143</f>
        <v>172</v>
      </c>
      <c r="W143" s="78">
        <f t="shared" ref="W143" si="201">IF(Q143=0,0,((V143/Q143)-1)*100)</f>
        <v>-36.996336996337</v>
      </c>
    </row>
    <row r="144" spans="12:23" x14ac:dyDescent="0.2">
      <c r="L144" s="59" t="s">
        <v>21</v>
      </c>
      <c r="M144" s="75">
        <f t="shared" si="199"/>
        <v>23</v>
      </c>
      <c r="N144" s="76">
        <f t="shared" si="199"/>
        <v>212</v>
      </c>
      <c r="O144" s="180">
        <f>M144+N144</f>
        <v>235</v>
      </c>
      <c r="P144" s="77">
        <f>+P92+P118</f>
        <v>0</v>
      </c>
      <c r="Q144" s="186">
        <f>O144+P144</f>
        <v>235</v>
      </c>
      <c r="R144" s="75">
        <f t="shared" si="200"/>
        <v>42</v>
      </c>
      <c r="S144" s="76">
        <f t="shared" si="200"/>
        <v>152</v>
      </c>
      <c r="T144" s="180">
        <f>R144+S144</f>
        <v>194</v>
      </c>
      <c r="U144" s="77">
        <f>+U92+U118</f>
        <v>0</v>
      </c>
      <c r="V144" s="186">
        <f>T144+U144</f>
        <v>194</v>
      </c>
      <c r="W144" s="78">
        <f>IF(Q144=0,0,((V144/Q144)-1)*100)</f>
        <v>-17.446808510638302</v>
      </c>
    </row>
    <row r="145" spans="1:23" ht="13.5" thickBot="1" x14ac:dyDescent="0.25">
      <c r="L145" s="59" t="s">
        <v>22</v>
      </c>
      <c r="M145" s="75">
        <f t="shared" si="199"/>
        <v>33</v>
      </c>
      <c r="N145" s="76">
        <f t="shared" si="199"/>
        <v>161</v>
      </c>
      <c r="O145" s="180">
        <f t="shared" ref="O145:O147" si="202">M145+N145</f>
        <v>194</v>
      </c>
      <c r="P145" s="77">
        <f>+P93+P119</f>
        <v>0</v>
      </c>
      <c r="Q145" s="186">
        <f>O145+P145</f>
        <v>194</v>
      </c>
      <c r="R145" s="75">
        <f t="shared" si="200"/>
        <v>37</v>
      </c>
      <c r="S145" s="76">
        <f t="shared" si="200"/>
        <v>125</v>
      </c>
      <c r="T145" s="180">
        <f t="shared" ref="T145:T147" si="203">R145+S145</f>
        <v>162</v>
      </c>
      <c r="U145" s="77">
        <f>+U93+U119</f>
        <v>0</v>
      </c>
      <c r="V145" s="186">
        <f>T145+U145</f>
        <v>162</v>
      </c>
      <c r="W145" s="78">
        <f>IF(Q145=0,0,((V145/Q145)-1)*100)</f>
        <v>-16.494845360824741</v>
      </c>
    </row>
    <row r="146" spans="1:23" ht="14.25" thickTop="1" thickBot="1" x14ac:dyDescent="0.25">
      <c r="L146" s="79" t="s">
        <v>23</v>
      </c>
      <c r="M146" s="80">
        <f>+M143+M144+M145</f>
        <v>106</v>
      </c>
      <c r="N146" s="81">
        <f>+N143+N144+N145</f>
        <v>596</v>
      </c>
      <c r="O146" s="181">
        <f t="shared" si="202"/>
        <v>702</v>
      </c>
      <c r="P146" s="80">
        <f>+P143+P144+P145</f>
        <v>0</v>
      </c>
      <c r="Q146" s="181">
        <f>+Q143+Q144+Q145</f>
        <v>702</v>
      </c>
      <c r="R146" s="80">
        <f>+R143+R144+R145</f>
        <v>103</v>
      </c>
      <c r="S146" s="81">
        <f>+S143+S144+S145</f>
        <v>425</v>
      </c>
      <c r="T146" s="181">
        <f t="shared" si="203"/>
        <v>528</v>
      </c>
      <c r="U146" s="80">
        <f>+U143+U144+U145</f>
        <v>0</v>
      </c>
      <c r="V146" s="181">
        <f>+V143+V144+V145</f>
        <v>528</v>
      </c>
      <c r="W146" s="82">
        <f>IF(Q146=0,0,((V146/Q146)-1)*100)</f>
        <v>-24.786324786324787</v>
      </c>
    </row>
    <row r="147" spans="1:23" ht="13.5" thickTop="1" x14ac:dyDescent="0.2">
      <c r="L147" s="59" t="s">
        <v>24</v>
      </c>
      <c r="M147" s="75">
        <f t="shared" ref="M147:N149" si="204">+M95+M121</f>
        <v>9</v>
      </c>
      <c r="N147" s="76">
        <f t="shared" si="204"/>
        <v>6</v>
      </c>
      <c r="O147" s="180">
        <f t="shared" si="202"/>
        <v>15</v>
      </c>
      <c r="P147" s="77">
        <f>+P95+P121</f>
        <v>0</v>
      </c>
      <c r="Q147" s="186">
        <f>O147+P147</f>
        <v>15</v>
      </c>
      <c r="R147" s="75">
        <f t="shared" ref="R147:S149" si="205">+R95+R121</f>
        <v>36</v>
      </c>
      <c r="S147" s="76">
        <f t="shared" si="205"/>
        <v>71</v>
      </c>
      <c r="T147" s="180">
        <f t="shared" si="203"/>
        <v>107</v>
      </c>
      <c r="U147" s="77">
        <f>+U95+U121</f>
        <v>0</v>
      </c>
      <c r="V147" s="186">
        <f>T147+U147</f>
        <v>107</v>
      </c>
      <c r="W147" s="78">
        <f t="shared" ref="W147" si="206">IF(Q147=0,0,((V147/Q147)-1)*100)</f>
        <v>613.33333333333337</v>
      </c>
    </row>
    <row r="148" spans="1:23" x14ac:dyDescent="0.2">
      <c r="L148" s="59" t="s">
        <v>25</v>
      </c>
      <c r="M148" s="75">
        <f t="shared" si="204"/>
        <v>19</v>
      </c>
      <c r="N148" s="76">
        <f t="shared" si="204"/>
        <v>32</v>
      </c>
      <c r="O148" s="180">
        <f>M148+N148</f>
        <v>51</v>
      </c>
      <c r="P148" s="77">
        <f>+P96+P122</f>
        <v>0</v>
      </c>
      <c r="Q148" s="186">
        <f>O148+P148</f>
        <v>51</v>
      </c>
      <c r="R148" s="75">
        <f t="shared" si="205"/>
        <v>45</v>
      </c>
      <c r="S148" s="76">
        <f t="shared" si="205"/>
        <v>49</v>
      </c>
      <c r="T148" s="180">
        <f>R148+S148</f>
        <v>94</v>
      </c>
      <c r="U148" s="77">
        <f>+U96+U122</f>
        <v>0</v>
      </c>
      <c r="V148" s="186">
        <f>T148+U148</f>
        <v>94</v>
      </c>
      <c r="W148" s="78">
        <f t="shared" ref="W148" si="207">IF(Q148=0,0,((V148/Q148)-1)*100)</f>
        <v>84.313725490196063</v>
      </c>
    </row>
    <row r="149" spans="1:23" ht="13.5" thickBot="1" x14ac:dyDescent="0.25">
      <c r="L149" s="59" t="s">
        <v>26</v>
      </c>
      <c r="M149" s="75">
        <f t="shared" si="204"/>
        <v>21</v>
      </c>
      <c r="N149" s="76">
        <f t="shared" si="204"/>
        <v>25</v>
      </c>
      <c r="O149" s="182">
        <f>M149+N149</f>
        <v>46</v>
      </c>
      <c r="P149" s="83">
        <f>+P97+P123</f>
        <v>0</v>
      </c>
      <c r="Q149" s="186">
        <f>O149+P149</f>
        <v>46</v>
      </c>
      <c r="R149" s="75">
        <f t="shared" si="205"/>
        <v>63</v>
      </c>
      <c r="S149" s="76">
        <f t="shared" si="205"/>
        <v>49</v>
      </c>
      <c r="T149" s="182">
        <f>R149+S149</f>
        <v>112</v>
      </c>
      <c r="U149" s="83">
        <f>+U97+U123</f>
        <v>0</v>
      </c>
      <c r="V149" s="186">
        <f>T149+U149</f>
        <v>112</v>
      </c>
      <c r="W149" s="78">
        <f>IF(Q149=0,0,((V149/Q149)-1)*100)</f>
        <v>143.47826086956525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49</v>
      </c>
      <c r="N150" s="85">
        <f t="shared" ref="N150" si="208">+N147+N148+N149</f>
        <v>63</v>
      </c>
      <c r="O150" s="183">
        <f t="shared" ref="O150" si="209">+O147+O148+O149</f>
        <v>112</v>
      </c>
      <c r="P150" s="86">
        <f t="shared" ref="P150" si="210">+P147+P148+P149</f>
        <v>0</v>
      </c>
      <c r="Q150" s="183">
        <f t="shared" ref="Q150" si="211">+Q147+Q148+Q149</f>
        <v>112</v>
      </c>
      <c r="R150" s="85">
        <f t="shared" ref="R150" si="212">+R147+R148+R149</f>
        <v>144</v>
      </c>
      <c r="S150" s="85">
        <f t="shared" ref="S150" si="213">+S147+S148+S149</f>
        <v>169</v>
      </c>
      <c r="T150" s="183">
        <f t="shared" ref="T150" si="214">+T147+T148+T149</f>
        <v>313</v>
      </c>
      <c r="U150" s="86">
        <f t="shared" ref="U150" si="215">+U147+U148+U149</f>
        <v>0</v>
      </c>
      <c r="V150" s="183">
        <f t="shared" ref="V150" si="216">+V147+V148+V149</f>
        <v>313</v>
      </c>
      <c r="W150" s="87">
        <f>IF(Q150=0,0,((V150/Q150)-1)*100)</f>
        <v>179.46428571428572</v>
      </c>
    </row>
    <row r="151" spans="1:23" ht="13.5" thickTop="1" x14ac:dyDescent="0.2">
      <c r="L151" s="59" t="s">
        <v>29</v>
      </c>
      <c r="M151" s="75">
        <f t="shared" ref="M151:N153" si="217">+M99+M125</f>
        <v>21</v>
      </c>
      <c r="N151" s="76">
        <f t="shared" si="217"/>
        <v>53</v>
      </c>
      <c r="O151" s="182">
        <f>M151+N151</f>
        <v>74</v>
      </c>
      <c r="P151" s="88">
        <f>+P99+P125</f>
        <v>0</v>
      </c>
      <c r="Q151" s="186">
        <f>O151+P151</f>
        <v>74</v>
      </c>
      <c r="R151" s="75">
        <f t="shared" ref="R151:S153" si="218">+R99+R125</f>
        <v>26</v>
      </c>
      <c r="S151" s="76">
        <f t="shared" si="218"/>
        <v>53</v>
      </c>
      <c r="T151" s="182">
        <f>R151+S151</f>
        <v>79</v>
      </c>
      <c r="U151" s="88">
        <f>+U99+U125</f>
        <v>0</v>
      </c>
      <c r="V151" s="186">
        <f>T151+U151</f>
        <v>79</v>
      </c>
      <c r="W151" s="78">
        <f>IF(Q151=0,0,((V151/Q151)-1)*100)</f>
        <v>6.7567567567567544</v>
      </c>
    </row>
    <row r="152" spans="1:23" x14ac:dyDescent="0.2">
      <c r="L152" s="59" t="s">
        <v>30</v>
      </c>
      <c r="M152" s="75">
        <f t="shared" si="217"/>
        <v>19</v>
      </c>
      <c r="N152" s="76">
        <f t="shared" si="217"/>
        <v>48</v>
      </c>
      <c r="O152" s="182">
        <f t="shared" ref="O152" si="219">M152+N152</f>
        <v>67</v>
      </c>
      <c r="P152" s="77">
        <f>+P100+P126</f>
        <v>0</v>
      </c>
      <c r="Q152" s="186">
        <f>O152+P152</f>
        <v>67</v>
      </c>
      <c r="R152" s="75">
        <f t="shared" si="218"/>
        <v>0</v>
      </c>
      <c r="S152" s="76">
        <f t="shared" si="218"/>
        <v>0</v>
      </c>
      <c r="T152" s="182">
        <f t="shared" ref="T152" si="220">R152+S152</f>
        <v>0</v>
      </c>
      <c r="U152" s="77">
        <f>+U100+U126</f>
        <v>0</v>
      </c>
      <c r="V152" s="186">
        <f>T152+U152</f>
        <v>0</v>
      </c>
      <c r="W152" s="78">
        <f t="shared" ref="W152" si="221">IF(Q152=0,0,((V152/Q152)-1)*100)</f>
        <v>-100</v>
      </c>
    </row>
    <row r="153" spans="1:23" ht="13.5" thickBot="1" x14ac:dyDescent="0.25">
      <c r="A153" s="319"/>
      <c r="K153" s="319"/>
      <c r="L153" s="59" t="s">
        <v>31</v>
      </c>
      <c r="M153" s="75">
        <f t="shared" si="217"/>
        <v>21</v>
      </c>
      <c r="N153" s="76">
        <f t="shared" si="217"/>
        <v>46</v>
      </c>
      <c r="O153" s="182">
        <f>M153+N153</f>
        <v>67</v>
      </c>
      <c r="P153" s="77">
        <f>+P101+P127</f>
        <v>0</v>
      </c>
      <c r="Q153" s="186">
        <f>O153+P153</f>
        <v>67</v>
      </c>
      <c r="R153" s="75">
        <f t="shared" si="218"/>
        <v>46</v>
      </c>
      <c r="S153" s="76">
        <f t="shared" si="218"/>
        <v>24</v>
      </c>
      <c r="T153" s="182">
        <f>R153+S153</f>
        <v>70</v>
      </c>
      <c r="U153" s="77">
        <f>+U101+U127</f>
        <v>0</v>
      </c>
      <c r="V153" s="186">
        <f>T153+U153</f>
        <v>70</v>
      </c>
      <c r="W153" s="78">
        <f>IF(Q153=0,0,((V153/Q153)-1)*100)</f>
        <v>4.4776119402984982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22">+M151+M152+M153</f>
        <v>61</v>
      </c>
      <c r="N154" s="85">
        <f t="shared" si="222"/>
        <v>147</v>
      </c>
      <c r="O154" s="183">
        <f t="shared" si="222"/>
        <v>208</v>
      </c>
      <c r="P154" s="86">
        <f t="shared" si="222"/>
        <v>0</v>
      </c>
      <c r="Q154" s="183">
        <f t="shared" si="222"/>
        <v>208</v>
      </c>
      <c r="R154" s="85">
        <f t="shared" si="222"/>
        <v>72</v>
      </c>
      <c r="S154" s="85">
        <f t="shared" si="222"/>
        <v>77</v>
      </c>
      <c r="T154" s="183">
        <f t="shared" si="222"/>
        <v>149</v>
      </c>
      <c r="U154" s="86">
        <f t="shared" si="222"/>
        <v>0</v>
      </c>
      <c r="V154" s="183">
        <f t="shared" si="222"/>
        <v>149</v>
      </c>
      <c r="W154" s="87">
        <f>IF(Q154=0,0,((V154/Q154)-1)*100)</f>
        <v>-28.365384615384613</v>
      </c>
    </row>
    <row r="155" spans="1:23" ht="14.25" thickTop="1" thickBot="1" x14ac:dyDescent="0.25">
      <c r="L155" s="79" t="s">
        <v>33</v>
      </c>
      <c r="M155" s="80">
        <f t="shared" ref="M155:V155" si="223">+M146+M150+M154</f>
        <v>216</v>
      </c>
      <c r="N155" s="81">
        <f t="shared" si="223"/>
        <v>806</v>
      </c>
      <c r="O155" s="173">
        <f t="shared" si="223"/>
        <v>1022</v>
      </c>
      <c r="P155" s="80">
        <f t="shared" si="223"/>
        <v>0</v>
      </c>
      <c r="Q155" s="173">
        <f t="shared" si="223"/>
        <v>1022</v>
      </c>
      <c r="R155" s="80">
        <f t="shared" si="223"/>
        <v>319</v>
      </c>
      <c r="S155" s="81">
        <f t="shared" si="223"/>
        <v>671</v>
      </c>
      <c r="T155" s="173">
        <f t="shared" si="223"/>
        <v>990</v>
      </c>
      <c r="U155" s="80">
        <f t="shared" si="223"/>
        <v>0</v>
      </c>
      <c r="V155" s="173">
        <f t="shared" si="223"/>
        <v>990</v>
      </c>
      <c r="W155" s="82">
        <f>IF(Q155=0,0,((V155/Q155)-1)*100)</f>
        <v>-3.131115459882583</v>
      </c>
    </row>
    <row r="156" spans="1:23" ht="14.25" thickTop="1" thickBot="1" x14ac:dyDescent="0.25">
      <c r="L156" s="79" t="s">
        <v>34</v>
      </c>
      <c r="M156" s="80">
        <f t="shared" ref="M156:V156" si="224">+M142+M146+M150+M154</f>
        <v>352</v>
      </c>
      <c r="N156" s="81">
        <f t="shared" si="224"/>
        <v>1464</v>
      </c>
      <c r="O156" s="173">
        <f t="shared" si="224"/>
        <v>1816</v>
      </c>
      <c r="P156" s="80">
        <f t="shared" si="224"/>
        <v>0</v>
      </c>
      <c r="Q156" s="173">
        <f t="shared" si="224"/>
        <v>1816</v>
      </c>
      <c r="R156" s="80">
        <f t="shared" si="224"/>
        <v>434</v>
      </c>
      <c r="S156" s="81">
        <f t="shared" si="224"/>
        <v>918</v>
      </c>
      <c r="T156" s="173">
        <f t="shared" si="224"/>
        <v>1352</v>
      </c>
      <c r="U156" s="80">
        <f t="shared" si="224"/>
        <v>0</v>
      </c>
      <c r="V156" s="173">
        <f t="shared" si="224"/>
        <v>1352</v>
      </c>
      <c r="W156" s="82">
        <f>IF(Q156=0,0,((V156/Q156)-1)*100)</f>
        <v>-25.55066079295154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24.7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213" t="s">
        <v>4</v>
      </c>
      <c r="N161" s="214"/>
      <c r="O161" s="251"/>
      <c r="P161" s="213"/>
      <c r="Q161" s="213"/>
      <c r="R161" s="213" t="s">
        <v>5</v>
      </c>
      <c r="S161" s="214"/>
      <c r="T161" s="251"/>
      <c r="U161" s="213"/>
      <c r="V161" s="213"/>
      <c r="W161" s="30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 t="shared" ref="Q165" si="225"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 t="shared" ref="V165" si="226">T165+U165</f>
        <v>0</v>
      </c>
      <c r="W165" s="336">
        <f>IF(Q165=0,0,((V165/Q165)-1)*100)</f>
        <v>0</v>
      </c>
    </row>
    <row r="166" spans="12:23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>O166+P166</f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336">
        <f>IF(Q166=0,0,((V166/Q166)-1)*100)</f>
        <v>0</v>
      </c>
    </row>
    <row r="167" spans="12:23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>O167+P167</f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>T167+U167</f>
        <v>0</v>
      </c>
      <c r="W167" s="336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 t="shared" ref="M168:Q168" si="227">+M165+M166+M167</f>
        <v>0</v>
      </c>
      <c r="N168" s="239">
        <f t="shared" si="227"/>
        <v>0</v>
      </c>
      <c r="O168" s="240">
        <f t="shared" si="227"/>
        <v>0</v>
      </c>
      <c r="P168" s="238">
        <f t="shared" si="227"/>
        <v>0</v>
      </c>
      <c r="Q168" s="240">
        <f t="shared" si="227"/>
        <v>0</v>
      </c>
      <c r="R168" s="238">
        <f t="shared" ref="R168:V168" si="228">+R165+R166+R167</f>
        <v>0</v>
      </c>
      <c r="S168" s="239">
        <f t="shared" si="228"/>
        <v>0</v>
      </c>
      <c r="T168" s="240">
        <f t="shared" si="228"/>
        <v>0</v>
      </c>
      <c r="U168" s="238">
        <f t="shared" si="228"/>
        <v>0</v>
      </c>
      <c r="V168" s="240">
        <f t="shared" si="228"/>
        <v>0</v>
      </c>
      <c r="W168" s="335">
        <f>IF(Q168=0,0,((V168/Q168)-1)*100)</f>
        <v>0</v>
      </c>
    </row>
    <row r="169" spans="12:23" ht="13.5" thickTop="1" x14ac:dyDescent="0.2">
      <c r="L169" s="216" t="s">
        <v>20</v>
      </c>
      <c r="M169" s="232">
        <v>0</v>
      </c>
      <c r="N169" s="233">
        <v>0</v>
      </c>
      <c r="O169" s="234">
        <f>SUM(M169:N169)</f>
        <v>0</v>
      </c>
      <c r="P169" s="235">
        <v>0</v>
      </c>
      <c r="Q169" s="234">
        <f>O169+P169</f>
        <v>0</v>
      </c>
      <c r="R169" s="232">
        <v>0</v>
      </c>
      <c r="S169" s="233">
        <v>0</v>
      </c>
      <c r="T169" s="234">
        <f>SUM(R169:S169)</f>
        <v>0</v>
      </c>
      <c r="U169" s="235">
        <v>0</v>
      </c>
      <c r="V169" s="234">
        <f>T169+U169</f>
        <v>0</v>
      </c>
      <c r="W169" s="336">
        <f t="shared" ref="W169" si="229">IF(Q169=0,0,((V169/Q169)-1)*100)</f>
        <v>0</v>
      </c>
    </row>
    <row r="170" spans="12:23" x14ac:dyDescent="0.2">
      <c r="L170" s="216" t="s">
        <v>21</v>
      </c>
      <c r="M170" s="232">
        <v>0</v>
      </c>
      <c r="N170" s="233">
        <v>0</v>
      </c>
      <c r="O170" s="234">
        <f>SUM(M170:N170)</f>
        <v>0</v>
      </c>
      <c r="P170" s="235">
        <v>0</v>
      </c>
      <c r="Q170" s="234">
        <f>O170+P170</f>
        <v>0</v>
      </c>
      <c r="R170" s="232">
        <v>0</v>
      </c>
      <c r="S170" s="233">
        <v>0</v>
      </c>
      <c r="T170" s="234">
        <f>SUM(R170:S170)</f>
        <v>0</v>
      </c>
      <c r="U170" s="235">
        <v>0</v>
      </c>
      <c r="V170" s="234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v>0</v>
      </c>
      <c r="N171" s="233">
        <v>0</v>
      </c>
      <c r="O171" s="234">
        <f t="shared" ref="O171:O173" si="230">SUM(M171:N171)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 t="shared" ref="T171:T173" si="231">SUM(R171:S171)</f>
        <v>0</v>
      </c>
      <c r="U171" s="235">
        <v>0</v>
      </c>
      <c r="V171" s="234">
        <f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30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31"/>
        <v>0</v>
      </c>
      <c r="U172" s="238">
        <f>+U169+U170+U171</f>
        <v>0</v>
      </c>
      <c r="V172" s="240">
        <f>+V169+V170+V171</f>
        <v>0</v>
      </c>
      <c r="W172" s="335">
        <f t="shared" ref="W172" si="232">IF(Q172=0,0,((V172/Q172)-1)*100)</f>
        <v>0</v>
      </c>
    </row>
    <row r="173" spans="12:23" ht="13.5" thickTop="1" x14ac:dyDescent="0.2">
      <c r="L173" s="216" t="s">
        <v>24</v>
      </c>
      <c r="M173" s="232">
        <v>0</v>
      </c>
      <c r="N173" s="233">
        <v>0</v>
      </c>
      <c r="O173" s="234">
        <f t="shared" si="230"/>
        <v>0</v>
      </c>
      <c r="P173" s="235">
        <v>0</v>
      </c>
      <c r="Q173" s="234">
        <f t="shared" ref="Q173" si="233">O173+P173</f>
        <v>0</v>
      </c>
      <c r="R173" s="232">
        <v>0</v>
      </c>
      <c r="S173" s="233">
        <v>0</v>
      </c>
      <c r="T173" s="234">
        <f t="shared" si="231"/>
        <v>0</v>
      </c>
      <c r="U173" s="235">
        <v>0</v>
      </c>
      <c r="V173" s="234">
        <f t="shared" ref="V173" si="234">T173+U173</f>
        <v>0</v>
      </c>
      <c r="W173" s="336">
        <f t="shared" ref="W173" si="235">IF(Q173=0,0,((V173/Q173)-1)*100)</f>
        <v>0</v>
      </c>
    </row>
    <row r="174" spans="12:23" x14ac:dyDescent="0.2">
      <c r="L174" s="216" t="s">
        <v>25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336">
        <f t="shared" ref="W174" si="236">IF(Q174=0,0,((V174/Q174)-1)*100)</f>
        <v>0</v>
      </c>
    </row>
    <row r="175" spans="12:23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>O175+P175</f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37">+N173+N174+N175</f>
        <v>0</v>
      </c>
      <c r="O176" s="246">
        <f t="shared" si="237"/>
        <v>0</v>
      </c>
      <c r="P176" s="247">
        <f t="shared" si="237"/>
        <v>0</v>
      </c>
      <c r="Q176" s="246">
        <f t="shared" si="237"/>
        <v>0</v>
      </c>
      <c r="R176" s="245">
        <f t="shared" si="237"/>
        <v>0</v>
      </c>
      <c r="S176" s="245">
        <f t="shared" si="237"/>
        <v>0</v>
      </c>
      <c r="T176" s="246">
        <f t="shared" si="237"/>
        <v>0</v>
      </c>
      <c r="U176" s="247">
        <f t="shared" si="237"/>
        <v>0</v>
      </c>
      <c r="V176" s="246">
        <f t="shared" si="237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v>0</v>
      </c>
      <c r="N177" s="233">
        <v>0</v>
      </c>
      <c r="O177" s="242">
        <f t="shared" ref="O177" si="238">SUM(M177:N177)</f>
        <v>0</v>
      </c>
      <c r="P177" s="249">
        <v>0</v>
      </c>
      <c r="Q177" s="242">
        <f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>O178+P178</f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336">
        <f t="shared" ref="W178" si="239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/>
      <c r="N179" s="233"/>
      <c r="O179" s="242">
        <f>SUM(M179:N179)</f>
        <v>0</v>
      </c>
      <c r="P179" s="235"/>
      <c r="Q179" s="242">
        <f>O179+P179</f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40">+M177+M178+M179</f>
        <v>0</v>
      </c>
      <c r="N180" s="245">
        <f t="shared" si="240"/>
        <v>0</v>
      </c>
      <c r="O180" s="246">
        <f t="shared" si="240"/>
        <v>0</v>
      </c>
      <c r="P180" s="247">
        <f t="shared" si="240"/>
        <v>0</v>
      </c>
      <c r="Q180" s="246">
        <f t="shared" si="240"/>
        <v>0</v>
      </c>
      <c r="R180" s="245">
        <f t="shared" si="240"/>
        <v>0</v>
      </c>
      <c r="S180" s="245">
        <f t="shared" si="240"/>
        <v>0</v>
      </c>
      <c r="T180" s="246">
        <f t="shared" si="240"/>
        <v>0</v>
      </c>
      <c r="U180" s="247">
        <f t="shared" si="240"/>
        <v>0</v>
      </c>
      <c r="V180" s="246">
        <f t="shared" si="240"/>
        <v>0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41">+M172+M176+M180</f>
        <v>0</v>
      </c>
      <c r="N181" s="239">
        <f t="shared" si="241"/>
        <v>0</v>
      </c>
      <c r="O181" s="240">
        <f t="shared" si="241"/>
        <v>0</v>
      </c>
      <c r="P181" s="238">
        <f t="shared" si="241"/>
        <v>0</v>
      </c>
      <c r="Q181" s="240">
        <f t="shared" si="241"/>
        <v>0</v>
      </c>
      <c r="R181" s="238">
        <f t="shared" si="241"/>
        <v>0</v>
      </c>
      <c r="S181" s="239">
        <f t="shared" si="241"/>
        <v>0</v>
      </c>
      <c r="T181" s="240">
        <f t="shared" si="241"/>
        <v>0</v>
      </c>
      <c r="U181" s="238">
        <f t="shared" si="241"/>
        <v>0</v>
      </c>
      <c r="V181" s="240">
        <f t="shared" si="241"/>
        <v>0</v>
      </c>
      <c r="W181" s="335">
        <f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42">+M168+M172+M176+M180</f>
        <v>0</v>
      </c>
      <c r="N182" s="239">
        <f t="shared" si="242"/>
        <v>0</v>
      </c>
      <c r="O182" s="240">
        <f t="shared" si="242"/>
        <v>0</v>
      </c>
      <c r="P182" s="238">
        <f t="shared" si="242"/>
        <v>0</v>
      </c>
      <c r="Q182" s="240">
        <f t="shared" si="242"/>
        <v>0</v>
      </c>
      <c r="R182" s="238">
        <f t="shared" si="242"/>
        <v>0</v>
      </c>
      <c r="S182" s="239">
        <f t="shared" si="242"/>
        <v>0</v>
      </c>
      <c r="T182" s="240">
        <f t="shared" si="242"/>
        <v>0</v>
      </c>
      <c r="U182" s="238">
        <f t="shared" si="242"/>
        <v>0</v>
      </c>
      <c r="V182" s="240">
        <f t="shared" si="242"/>
        <v>0</v>
      </c>
      <c r="W182" s="335">
        <f>IF(Q182=0,0,((V182/Q182)-1)*100)</f>
        <v>0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213" t="s">
        <v>4</v>
      </c>
      <c r="N187" s="214"/>
      <c r="O187" s="251"/>
      <c r="P187" s="213"/>
      <c r="Q187" s="213"/>
      <c r="R187" s="213" t="s">
        <v>5</v>
      </c>
      <c r="S187" s="214"/>
      <c r="T187" s="251"/>
      <c r="U187" s="213"/>
      <c r="V187" s="213"/>
      <c r="W187" s="305" t="s">
        <v>6</v>
      </c>
    </row>
    <row r="188" spans="1:23" ht="12" customHeight="1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</row>
    <row r="189" spans="1:23" s="281" customFormat="1" ht="12" customHeight="1" thickBot="1" x14ac:dyDescent="0.25">
      <c r="A189" s="3"/>
      <c r="I189" s="280"/>
      <c r="K189" s="3"/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</row>
    <row r="190" spans="1:23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1:23" x14ac:dyDescent="0.2">
      <c r="L191" s="216" t="s">
        <v>16</v>
      </c>
      <c r="M191" s="232">
        <v>0</v>
      </c>
      <c r="N191" s="233">
        <v>0</v>
      </c>
      <c r="O191" s="234">
        <f>M191+N191</f>
        <v>0</v>
      </c>
      <c r="P191" s="235">
        <v>0</v>
      </c>
      <c r="Q191" s="234">
        <f>O191+P191</f>
        <v>0</v>
      </c>
      <c r="R191" s="232">
        <v>0</v>
      </c>
      <c r="S191" s="233">
        <v>0</v>
      </c>
      <c r="T191" s="234">
        <f>R191+S191</f>
        <v>0</v>
      </c>
      <c r="U191" s="233">
        <v>0</v>
      </c>
      <c r="V191" s="234">
        <f>T191+U191</f>
        <v>0</v>
      </c>
      <c r="W191" s="336">
        <f>IF(Q191=0,0,((V191/Q191)-1)*100)</f>
        <v>0</v>
      </c>
    </row>
    <row r="192" spans="1:23" x14ac:dyDescent="0.2">
      <c r="L192" s="282" t="s">
        <v>17</v>
      </c>
      <c r="M192" s="327">
        <v>0</v>
      </c>
      <c r="N192" s="328">
        <v>0</v>
      </c>
      <c r="O192" s="283">
        <f>M192+N192</f>
        <v>0</v>
      </c>
      <c r="P192" s="284">
        <v>0</v>
      </c>
      <c r="Q192" s="283">
        <f>O192+P192</f>
        <v>0</v>
      </c>
      <c r="R192" s="327">
        <v>0</v>
      </c>
      <c r="S192" s="328">
        <v>0</v>
      </c>
      <c r="T192" s="283">
        <f>R192+S192</f>
        <v>0</v>
      </c>
      <c r="U192" s="284">
        <v>0</v>
      </c>
      <c r="V192" s="283">
        <f>T192+U192</f>
        <v>0</v>
      </c>
      <c r="W192" s="491">
        <f>IF(Q192=0,0,((V192/Q192)-1)*100)</f>
        <v>0</v>
      </c>
    </row>
    <row r="193" spans="1:23" ht="13.5" thickBot="1" x14ac:dyDescent="0.25">
      <c r="L193" s="221" t="s">
        <v>18</v>
      </c>
      <c r="M193" s="302">
        <v>0</v>
      </c>
      <c r="N193" s="233">
        <v>0</v>
      </c>
      <c r="O193" s="234">
        <f>M193+N193</f>
        <v>0</v>
      </c>
      <c r="P193" s="235">
        <v>0</v>
      </c>
      <c r="Q193" s="234">
        <f t="shared" ref="Q193" si="243">O193+P193</f>
        <v>0</v>
      </c>
      <c r="R193" s="302">
        <v>0</v>
      </c>
      <c r="S193" s="233">
        <v>0</v>
      </c>
      <c r="T193" s="234">
        <f>R193+S193</f>
        <v>0</v>
      </c>
      <c r="U193" s="235">
        <v>0</v>
      </c>
      <c r="V193" s="234">
        <f t="shared" ref="V193" si="244">T193+U193</f>
        <v>0</v>
      </c>
      <c r="W193" s="492">
        <f>IF(Q193=0,0,((V193/Q193)-1)*100)</f>
        <v>0</v>
      </c>
    </row>
    <row r="194" spans="1:23" ht="14.25" thickTop="1" thickBot="1" x14ac:dyDescent="0.25">
      <c r="L194" s="237" t="s">
        <v>53</v>
      </c>
      <c r="M194" s="238">
        <f t="shared" ref="M194:Q194" si="245">+M191+M192+M193</f>
        <v>0</v>
      </c>
      <c r="N194" s="239">
        <f t="shared" si="245"/>
        <v>0</v>
      </c>
      <c r="O194" s="240">
        <f t="shared" si="245"/>
        <v>0</v>
      </c>
      <c r="P194" s="238">
        <f t="shared" si="245"/>
        <v>0</v>
      </c>
      <c r="Q194" s="240">
        <f t="shared" si="245"/>
        <v>0</v>
      </c>
      <c r="R194" s="238">
        <f t="shared" ref="R194:V194" si="246">+R191+R192+R193</f>
        <v>0</v>
      </c>
      <c r="S194" s="239">
        <f t="shared" si="246"/>
        <v>0</v>
      </c>
      <c r="T194" s="240">
        <f t="shared" si="246"/>
        <v>0</v>
      </c>
      <c r="U194" s="238">
        <f t="shared" si="246"/>
        <v>0</v>
      </c>
      <c r="V194" s="240">
        <f t="shared" si="246"/>
        <v>0</v>
      </c>
      <c r="W194" s="335">
        <f>IF(Q194=0,0,((V194/Q194)-1)*100)</f>
        <v>0</v>
      </c>
    </row>
    <row r="195" spans="1:23" ht="13.5" thickTop="1" x14ac:dyDescent="0.2">
      <c r="L195" s="216" t="s">
        <v>20</v>
      </c>
      <c r="M195" s="232">
        <v>0</v>
      </c>
      <c r="N195" s="233">
        <v>0</v>
      </c>
      <c r="O195" s="234">
        <f>SUM(M195:N195)</f>
        <v>0</v>
      </c>
      <c r="P195" s="235">
        <v>0</v>
      </c>
      <c r="Q195" s="234">
        <f>O195+P195</f>
        <v>0</v>
      </c>
      <c r="R195" s="232">
        <v>0</v>
      </c>
      <c r="S195" s="233">
        <v>0</v>
      </c>
      <c r="T195" s="234">
        <f>SUM(R195:S195)</f>
        <v>0</v>
      </c>
      <c r="U195" s="235">
        <v>0</v>
      </c>
      <c r="V195" s="234">
        <f>T195+U195</f>
        <v>0</v>
      </c>
      <c r="W195" s="336">
        <f t="shared" ref="W195" si="247">IF(Q195=0,0,((V195/Q195)-1)*100)</f>
        <v>0</v>
      </c>
    </row>
    <row r="196" spans="1:23" ht="15.75" customHeight="1" x14ac:dyDescent="0.2">
      <c r="L196" s="216" t="s">
        <v>21</v>
      </c>
      <c r="M196" s="232">
        <v>0</v>
      </c>
      <c r="N196" s="233">
        <v>0</v>
      </c>
      <c r="O196" s="234">
        <f>SUM(M196:N196)</f>
        <v>0</v>
      </c>
      <c r="P196" s="235">
        <v>0</v>
      </c>
      <c r="Q196" s="234">
        <f>O196+P196</f>
        <v>0</v>
      </c>
      <c r="R196" s="232">
        <v>0</v>
      </c>
      <c r="S196" s="233">
        <v>0</v>
      </c>
      <c r="T196" s="234">
        <f>SUM(R196:S196)</f>
        <v>0</v>
      </c>
      <c r="U196" s="235">
        <v>0</v>
      </c>
      <c r="V196" s="234">
        <f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32">
        <v>0</v>
      </c>
      <c r="N197" s="233">
        <v>0</v>
      </c>
      <c r="O197" s="234">
        <f t="shared" ref="O197:O199" si="248">SUM(M197:N197)</f>
        <v>0</v>
      </c>
      <c r="P197" s="235">
        <v>0</v>
      </c>
      <c r="Q197" s="234">
        <f>O197+P197</f>
        <v>0</v>
      </c>
      <c r="R197" s="232">
        <v>0</v>
      </c>
      <c r="S197" s="233">
        <v>0</v>
      </c>
      <c r="T197" s="234">
        <f t="shared" ref="T197:T199" si="249">SUM(R197:S197)</f>
        <v>0</v>
      </c>
      <c r="U197" s="235">
        <v>0</v>
      </c>
      <c r="V197" s="234">
        <f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48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49"/>
        <v>0</v>
      </c>
      <c r="U198" s="238">
        <f>+U195+U196+U197</f>
        <v>0</v>
      </c>
      <c r="V198" s="240">
        <f>+V195+V196+V197</f>
        <v>0</v>
      </c>
      <c r="W198" s="335">
        <f t="shared" ref="W198" si="250">IF(Q198=0,0,((V198/Q198)-1)*100)</f>
        <v>0</v>
      </c>
    </row>
    <row r="199" spans="1:23" ht="13.5" thickTop="1" x14ac:dyDescent="0.2">
      <c r="L199" s="216" t="s">
        <v>24</v>
      </c>
      <c r="M199" s="232">
        <v>0</v>
      </c>
      <c r="N199" s="233">
        <v>0</v>
      </c>
      <c r="O199" s="234">
        <f t="shared" si="248"/>
        <v>0</v>
      </c>
      <c r="P199" s="235">
        <v>0</v>
      </c>
      <c r="Q199" s="234">
        <f>O199+P199</f>
        <v>0</v>
      </c>
      <c r="R199" s="232">
        <v>0</v>
      </c>
      <c r="S199" s="233">
        <v>0</v>
      </c>
      <c r="T199" s="234">
        <f t="shared" si="249"/>
        <v>0</v>
      </c>
      <c r="U199" s="235">
        <v>0</v>
      </c>
      <c r="V199" s="234">
        <f>T199+U199</f>
        <v>0</v>
      </c>
      <c r="W199" s="336">
        <f t="shared" ref="W199" si="251">IF(Q199=0,0,((V199/Q199)-1)*100)</f>
        <v>0</v>
      </c>
    </row>
    <row r="200" spans="1:23" x14ac:dyDescent="0.2">
      <c r="L200" s="216" t="s">
        <v>25</v>
      </c>
      <c r="M200" s="232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32">
        <v>0</v>
      </c>
      <c r="S200" s="233">
        <v>0</v>
      </c>
      <c r="T200" s="234">
        <f>SUM(R200:S200)</f>
        <v>0</v>
      </c>
      <c r="U200" s="235">
        <v>0</v>
      </c>
      <c r="V200" s="234">
        <f>T200+U200</f>
        <v>0</v>
      </c>
      <c r="W200" s="336">
        <f t="shared" ref="W200" si="252">IF(Q200=0,0,((V200/Q200)-1)*100)</f>
        <v>0</v>
      </c>
    </row>
    <row r="201" spans="1:23" ht="13.5" thickBot="1" x14ac:dyDescent="0.25">
      <c r="L201" s="216" t="s">
        <v>26</v>
      </c>
      <c r="M201" s="232">
        <v>0</v>
      </c>
      <c r="N201" s="233">
        <v>0</v>
      </c>
      <c r="O201" s="242">
        <f>SUM(M201:N201)</f>
        <v>0</v>
      </c>
      <c r="P201" s="243">
        <v>0</v>
      </c>
      <c r="Q201" s="242">
        <f>O201+P201</f>
        <v>0</v>
      </c>
      <c r="R201" s="232">
        <v>0</v>
      </c>
      <c r="S201" s="233">
        <v>0</v>
      </c>
      <c r="T201" s="242">
        <f>SUM(R201:S201)</f>
        <v>0</v>
      </c>
      <c r="U201" s="243">
        <v>0</v>
      </c>
      <c r="V201" s="242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53">+N199+N200+N201</f>
        <v>0</v>
      </c>
      <c r="O202" s="246">
        <f t="shared" ref="O202" si="254">+O199+O200+O201</f>
        <v>0</v>
      </c>
      <c r="P202" s="247">
        <f t="shared" ref="P202" si="255">+P199+P200+P201</f>
        <v>0</v>
      </c>
      <c r="Q202" s="246">
        <f t="shared" ref="Q202" si="256">+Q199+Q200+Q201</f>
        <v>0</v>
      </c>
      <c r="R202" s="245">
        <f t="shared" ref="R202" si="257">+R199+R200+R201</f>
        <v>0</v>
      </c>
      <c r="S202" s="245">
        <f t="shared" ref="S202" si="258">+S199+S200+S201</f>
        <v>0</v>
      </c>
      <c r="T202" s="246">
        <f t="shared" ref="T202" si="259">+T199+T200+T201</f>
        <v>0</v>
      </c>
      <c r="U202" s="247">
        <f t="shared" ref="U202" si="260">+U199+U200+U201</f>
        <v>0</v>
      </c>
      <c r="V202" s="246">
        <f t="shared" ref="V202" si="261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v>0</v>
      </c>
      <c r="N203" s="233">
        <v>0</v>
      </c>
      <c r="O203" s="242">
        <f t="shared" ref="O203" si="262">SUM(M203:N203)</f>
        <v>0</v>
      </c>
      <c r="P203" s="249">
        <v>0</v>
      </c>
      <c r="Q203" s="242">
        <f>O203+P203</f>
        <v>0</v>
      </c>
      <c r="R203" s="232">
        <v>0</v>
      </c>
      <c r="S203" s="233">
        <v>0</v>
      </c>
      <c r="T203" s="242">
        <f>SUM(R203:S203)</f>
        <v>0</v>
      </c>
      <c r="U203" s="249">
        <v>0</v>
      </c>
      <c r="V203" s="242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v>0</v>
      </c>
      <c r="N204" s="233">
        <v>0</v>
      </c>
      <c r="O204" s="242">
        <f>SUM(M204:N204)</f>
        <v>0</v>
      </c>
      <c r="P204" s="235">
        <v>0</v>
      </c>
      <c r="Q204" s="242">
        <f>O204+P204</f>
        <v>0</v>
      </c>
      <c r="R204" s="232">
        <v>0</v>
      </c>
      <c r="S204" s="233">
        <v>0</v>
      </c>
      <c r="T204" s="242">
        <f>SUM(R204:S204)</f>
        <v>0</v>
      </c>
      <c r="U204" s="235">
        <v>0</v>
      </c>
      <c r="V204" s="242">
        <f>T204+U204</f>
        <v>0</v>
      </c>
      <c r="W204" s="336">
        <f t="shared" ref="W204" si="263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32"/>
      <c r="N205" s="233"/>
      <c r="O205" s="242">
        <f>SUM(M205:N205)</f>
        <v>0</v>
      </c>
      <c r="P205" s="235"/>
      <c r="Q205" s="242">
        <f>O205+P205</f>
        <v>0</v>
      </c>
      <c r="R205" s="232">
        <v>0</v>
      </c>
      <c r="S205" s="233">
        <v>0</v>
      </c>
      <c r="T205" s="242">
        <f>SUM(R205:S205)</f>
        <v>0</v>
      </c>
      <c r="U205" s="235">
        <v>0</v>
      </c>
      <c r="V205" s="242">
        <f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64">+M203+M204+M205</f>
        <v>0</v>
      </c>
      <c r="N206" s="245">
        <f t="shared" si="264"/>
        <v>0</v>
      </c>
      <c r="O206" s="246">
        <f t="shared" si="264"/>
        <v>0</v>
      </c>
      <c r="P206" s="247">
        <f t="shared" si="264"/>
        <v>0</v>
      </c>
      <c r="Q206" s="246">
        <f t="shared" si="264"/>
        <v>0</v>
      </c>
      <c r="R206" s="245">
        <f t="shared" si="264"/>
        <v>0</v>
      </c>
      <c r="S206" s="245">
        <f t="shared" si="264"/>
        <v>0</v>
      </c>
      <c r="T206" s="246">
        <f t="shared" si="264"/>
        <v>0</v>
      </c>
      <c r="U206" s="247">
        <f t="shared" si="264"/>
        <v>0</v>
      </c>
      <c r="V206" s="246">
        <f t="shared" si="264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65">+M198+M202+M206</f>
        <v>0</v>
      </c>
      <c r="N207" s="239">
        <f t="shared" si="265"/>
        <v>0</v>
      </c>
      <c r="O207" s="240">
        <f t="shared" si="265"/>
        <v>0</v>
      </c>
      <c r="P207" s="238">
        <f t="shared" si="265"/>
        <v>0</v>
      </c>
      <c r="Q207" s="240">
        <f t="shared" si="265"/>
        <v>0</v>
      </c>
      <c r="R207" s="238">
        <f t="shared" si="265"/>
        <v>0</v>
      </c>
      <c r="S207" s="239">
        <f t="shared" si="265"/>
        <v>0</v>
      </c>
      <c r="T207" s="240">
        <f t="shared" si="265"/>
        <v>0</v>
      </c>
      <c r="U207" s="238">
        <f t="shared" si="265"/>
        <v>0</v>
      </c>
      <c r="V207" s="240">
        <f t="shared" si="265"/>
        <v>0</v>
      </c>
      <c r="W207" s="335">
        <f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66">+M194+M198+M202+M206</f>
        <v>0</v>
      </c>
      <c r="N208" s="239">
        <f t="shared" si="266"/>
        <v>0</v>
      </c>
      <c r="O208" s="240">
        <f t="shared" si="266"/>
        <v>0</v>
      </c>
      <c r="P208" s="238">
        <f t="shared" si="266"/>
        <v>0</v>
      </c>
      <c r="Q208" s="240">
        <f t="shared" si="266"/>
        <v>0</v>
      </c>
      <c r="R208" s="238">
        <f t="shared" si="266"/>
        <v>0</v>
      </c>
      <c r="S208" s="239">
        <f t="shared" si="266"/>
        <v>0</v>
      </c>
      <c r="T208" s="240">
        <f t="shared" si="266"/>
        <v>0</v>
      </c>
      <c r="U208" s="238">
        <f t="shared" si="266"/>
        <v>0</v>
      </c>
      <c r="V208" s="240">
        <f t="shared" si="266"/>
        <v>0</v>
      </c>
      <c r="W208" s="335">
        <f>IF(Q208=0,0,((V208/Q208)-1)*100)</f>
        <v>0</v>
      </c>
    </row>
    <row r="209" spans="12:23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213" t="s">
        <v>4</v>
      </c>
      <c r="N213" s="214"/>
      <c r="O213" s="251"/>
      <c r="P213" s="213"/>
      <c r="Q213" s="213"/>
      <c r="R213" s="213" t="s">
        <v>5</v>
      </c>
      <c r="S213" s="214"/>
      <c r="T213" s="251"/>
      <c r="U213" s="213"/>
      <c r="V213" s="213"/>
      <c r="W213" s="30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304"/>
      <c r="R214" s="217"/>
      <c r="S214" s="209"/>
      <c r="T214" s="218"/>
      <c r="U214" s="219"/>
      <c r="V214" s="304"/>
      <c r="W214" s="306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6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3" ht="4.5" customHeight="1" thickTop="1" x14ac:dyDescent="0.2">
      <c r="L216" s="216"/>
      <c r="M216" s="227"/>
      <c r="N216" s="228"/>
      <c r="O216" s="229"/>
      <c r="P216" s="230"/>
      <c r="Q216" s="262"/>
      <c r="R216" s="227"/>
      <c r="S216" s="228"/>
      <c r="T216" s="229"/>
      <c r="U216" s="230"/>
      <c r="V216" s="262"/>
      <c r="W216" s="231"/>
    </row>
    <row r="217" spans="12:23" x14ac:dyDescent="0.2">
      <c r="L217" s="216" t="s">
        <v>16</v>
      </c>
      <c r="M217" s="232">
        <f t="shared" ref="M217:N219" si="267">+M165+M191</f>
        <v>0</v>
      </c>
      <c r="N217" s="233">
        <f t="shared" si="267"/>
        <v>0</v>
      </c>
      <c r="O217" s="234">
        <f>M217+N217</f>
        <v>0</v>
      </c>
      <c r="P217" s="235">
        <f>+P165+P191</f>
        <v>0</v>
      </c>
      <c r="Q217" s="263">
        <f>O217+P217</f>
        <v>0</v>
      </c>
      <c r="R217" s="232">
        <f t="shared" ref="R217:S219" si="268">+R165+R191</f>
        <v>0</v>
      </c>
      <c r="S217" s="233">
        <f t="shared" si="268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336">
        <f>IF(Q217=0,0,((V217/Q217)-1)*100)</f>
        <v>0</v>
      </c>
    </row>
    <row r="218" spans="12:23" x14ac:dyDescent="0.2">
      <c r="L218" s="216" t="s">
        <v>17</v>
      </c>
      <c r="M218" s="232">
        <f t="shared" si="267"/>
        <v>0</v>
      </c>
      <c r="N218" s="233">
        <f t="shared" si="267"/>
        <v>0</v>
      </c>
      <c r="O218" s="234">
        <f t="shared" ref="O218:O219" si="269">M218+N218</f>
        <v>0</v>
      </c>
      <c r="P218" s="235">
        <f>+P166+P192</f>
        <v>0</v>
      </c>
      <c r="Q218" s="263">
        <f>O218+P218</f>
        <v>0</v>
      </c>
      <c r="R218" s="232">
        <f t="shared" si="268"/>
        <v>0</v>
      </c>
      <c r="S218" s="233">
        <f t="shared" si="268"/>
        <v>0</v>
      </c>
      <c r="T218" s="234">
        <f t="shared" ref="T218:T219" si="270">R218+S218</f>
        <v>0</v>
      </c>
      <c r="U218" s="235">
        <f>+U166+U192</f>
        <v>0</v>
      </c>
      <c r="V218" s="263">
        <f>T218+U218</f>
        <v>0</v>
      </c>
      <c r="W218" s="336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67"/>
        <v>0</v>
      </c>
      <c r="N219" s="233">
        <f t="shared" si="267"/>
        <v>0</v>
      </c>
      <c r="O219" s="234">
        <f t="shared" si="269"/>
        <v>0</v>
      </c>
      <c r="P219" s="235">
        <f>+P167+P193</f>
        <v>0</v>
      </c>
      <c r="Q219" s="263">
        <f>O219+P219</f>
        <v>0</v>
      </c>
      <c r="R219" s="232">
        <f t="shared" si="268"/>
        <v>0</v>
      </c>
      <c r="S219" s="233">
        <f t="shared" si="268"/>
        <v>0</v>
      </c>
      <c r="T219" s="234">
        <f t="shared" si="270"/>
        <v>0</v>
      </c>
      <c r="U219" s="235">
        <f>+U167+U193</f>
        <v>0</v>
      </c>
      <c r="V219" s="263">
        <f>T219+U219</f>
        <v>0</v>
      </c>
      <c r="W219" s="336">
        <f>IF(Q219=0,0,((V219/Q219)-1)*100)</f>
        <v>0</v>
      </c>
    </row>
    <row r="220" spans="12:23" ht="14.25" thickTop="1" thickBot="1" x14ac:dyDescent="0.25">
      <c r="L220" s="237" t="s">
        <v>53</v>
      </c>
      <c r="M220" s="238">
        <f t="shared" ref="M220:Q220" si="271">+M217+M218+M219</f>
        <v>0</v>
      </c>
      <c r="N220" s="239">
        <f t="shared" si="271"/>
        <v>0</v>
      </c>
      <c r="O220" s="240">
        <f t="shared" si="271"/>
        <v>0</v>
      </c>
      <c r="P220" s="238">
        <f t="shared" si="271"/>
        <v>0</v>
      </c>
      <c r="Q220" s="240">
        <f t="shared" si="271"/>
        <v>0</v>
      </c>
      <c r="R220" s="238">
        <f t="shared" ref="R220:V220" si="272">+R217+R218+R219</f>
        <v>0</v>
      </c>
      <c r="S220" s="239">
        <f t="shared" si="272"/>
        <v>0</v>
      </c>
      <c r="T220" s="240">
        <f t="shared" si="272"/>
        <v>0</v>
      </c>
      <c r="U220" s="238">
        <f t="shared" si="272"/>
        <v>0</v>
      </c>
      <c r="V220" s="240">
        <f t="shared" si="272"/>
        <v>0</v>
      </c>
      <c r="W220" s="335">
        <f t="shared" ref="W220" si="273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74">+M169+M195</f>
        <v>0</v>
      </c>
      <c r="N221" s="233">
        <f t="shared" si="274"/>
        <v>0</v>
      </c>
      <c r="O221" s="234">
        <f>M221+N221</f>
        <v>0</v>
      </c>
      <c r="P221" s="256">
        <f>+P169+P195</f>
        <v>0</v>
      </c>
      <c r="Q221" s="332">
        <f>O221+P221</f>
        <v>0</v>
      </c>
      <c r="R221" s="232">
        <f t="shared" ref="R221:S223" si="275">+R169+R195</f>
        <v>0</v>
      </c>
      <c r="S221" s="233">
        <f t="shared" si="275"/>
        <v>0</v>
      </c>
      <c r="T221" s="234">
        <f>R221+S221</f>
        <v>0</v>
      </c>
      <c r="U221" s="256">
        <f>+U169+U195</f>
        <v>0</v>
      </c>
      <c r="V221" s="332">
        <f>T221+U221</f>
        <v>0</v>
      </c>
      <c r="W221" s="336">
        <f t="shared" ref="W221" si="276">IF(Q221=0,0,((V221/Q221)-1)*100)</f>
        <v>0</v>
      </c>
    </row>
    <row r="222" spans="12:23" x14ac:dyDescent="0.2">
      <c r="L222" s="216" t="s">
        <v>21</v>
      </c>
      <c r="M222" s="232">
        <f t="shared" si="274"/>
        <v>0</v>
      </c>
      <c r="N222" s="233">
        <f t="shared" si="274"/>
        <v>0</v>
      </c>
      <c r="O222" s="242">
        <f>M222+N222</f>
        <v>0</v>
      </c>
      <c r="P222" s="256">
        <f>+P170+P196</f>
        <v>0</v>
      </c>
      <c r="Q222" s="234">
        <f>O222+P222</f>
        <v>0</v>
      </c>
      <c r="R222" s="232">
        <f t="shared" si="275"/>
        <v>0</v>
      </c>
      <c r="S222" s="233">
        <f t="shared" si="275"/>
        <v>0</v>
      </c>
      <c r="T222" s="242">
        <f>R222+S222</f>
        <v>0</v>
      </c>
      <c r="U222" s="256">
        <f>+U170+U196</f>
        <v>0</v>
      </c>
      <c r="V222" s="234">
        <f>T222+U222</f>
        <v>0</v>
      </c>
      <c r="W222" s="336">
        <f>IF(Q222=0,0,((V222/Q222)-1)*100)</f>
        <v>0</v>
      </c>
    </row>
    <row r="223" spans="12:23" ht="13.5" thickBot="1" x14ac:dyDescent="0.25">
      <c r="L223" s="216" t="s">
        <v>22</v>
      </c>
      <c r="M223" s="302">
        <f t="shared" si="274"/>
        <v>0</v>
      </c>
      <c r="N223" s="339">
        <f t="shared" si="274"/>
        <v>0</v>
      </c>
      <c r="O223" s="264">
        <f t="shared" ref="O223:O225" si="277">M223+N223</f>
        <v>0</v>
      </c>
      <c r="P223" s="243">
        <f>+P171+P197</f>
        <v>0</v>
      </c>
      <c r="Q223" s="340">
        <f>+Q218+Q219+Q221</f>
        <v>0</v>
      </c>
      <c r="R223" s="302">
        <f t="shared" si="275"/>
        <v>0</v>
      </c>
      <c r="S223" s="339">
        <f t="shared" si="275"/>
        <v>0</v>
      </c>
      <c r="T223" s="264">
        <f t="shared" ref="T223:T225" si="278">R223+S223</f>
        <v>0</v>
      </c>
      <c r="U223" s="243">
        <f>+U171+U197</f>
        <v>0</v>
      </c>
      <c r="V223" s="340">
        <f>+V218+V219+V221</f>
        <v>0</v>
      </c>
      <c r="W223" s="336">
        <f t="shared" ref="W223" si="279"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77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78"/>
        <v>0</v>
      </c>
      <c r="U224" s="238">
        <f>+U221+U222+U223</f>
        <v>0</v>
      </c>
      <c r="V224" s="240">
        <f>+V221+V222+V223</f>
        <v>0</v>
      </c>
      <c r="W224" s="335">
        <f>IF(Q224=0,0,((V224/Q224)-1)*100)</f>
        <v>0</v>
      </c>
    </row>
    <row r="225" spans="1:23" ht="13.5" thickTop="1" x14ac:dyDescent="0.2">
      <c r="L225" s="216" t="s">
        <v>24</v>
      </c>
      <c r="M225" s="232">
        <f t="shared" ref="M225:N227" si="280">+M173+M199</f>
        <v>0</v>
      </c>
      <c r="N225" s="233">
        <f t="shared" si="280"/>
        <v>0</v>
      </c>
      <c r="O225" s="234">
        <f t="shared" si="277"/>
        <v>0</v>
      </c>
      <c r="P225" s="235">
        <f>+P173+P199</f>
        <v>0</v>
      </c>
      <c r="Q225" s="263">
        <f>O225+P225</f>
        <v>0</v>
      </c>
      <c r="R225" s="232">
        <f t="shared" ref="R225:S227" si="281">+R173+R199</f>
        <v>0</v>
      </c>
      <c r="S225" s="233">
        <f t="shared" si="281"/>
        <v>0</v>
      </c>
      <c r="T225" s="234">
        <f t="shared" si="278"/>
        <v>0</v>
      </c>
      <c r="U225" s="235">
        <f>+U173+U199</f>
        <v>0</v>
      </c>
      <c r="V225" s="263">
        <f>T225+U225</f>
        <v>0</v>
      </c>
      <c r="W225" s="336">
        <f t="shared" ref="W225" si="282">IF(Q225=0,0,((V225/Q225)-1)*100)</f>
        <v>0</v>
      </c>
    </row>
    <row r="226" spans="1:23" x14ac:dyDescent="0.2">
      <c r="L226" s="216" t="s">
        <v>25</v>
      </c>
      <c r="M226" s="232">
        <f t="shared" si="280"/>
        <v>0</v>
      </c>
      <c r="N226" s="233">
        <f t="shared" si="280"/>
        <v>0</v>
      </c>
      <c r="O226" s="234">
        <f>M226+N226</f>
        <v>0</v>
      </c>
      <c r="P226" s="235">
        <f>+P174+P200</f>
        <v>0</v>
      </c>
      <c r="Q226" s="263">
        <f>O226+P226</f>
        <v>0</v>
      </c>
      <c r="R226" s="232">
        <f t="shared" si="281"/>
        <v>0</v>
      </c>
      <c r="S226" s="233">
        <f t="shared" si="281"/>
        <v>0</v>
      </c>
      <c r="T226" s="234">
        <f>R226+S226</f>
        <v>0</v>
      </c>
      <c r="U226" s="235">
        <f>+U174+U200</f>
        <v>0</v>
      </c>
      <c r="V226" s="263">
        <f>T226+U226</f>
        <v>0</v>
      </c>
      <c r="W226" s="336">
        <f t="shared" ref="W226" si="283">IF(Q226=0,0,((V226/Q226)-1)*100)</f>
        <v>0</v>
      </c>
    </row>
    <row r="227" spans="1:23" ht="13.5" thickBot="1" x14ac:dyDescent="0.25">
      <c r="L227" s="216" t="s">
        <v>26</v>
      </c>
      <c r="M227" s="232">
        <f t="shared" si="280"/>
        <v>0</v>
      </c>
      <c r="N227" s="233">
        <f t="shared" si="280"/>
        <v>0</v>
      </c>
      <c r="O227" s="242">
        <f>M227+N227</f>
        <v>0</v>
      </c>
      <c r="P227" s="243">
        <f>+P175+P201</f>
        <v>0</v>
      </c>
      <c r="Q227" s="263">
        <f>O227+P227</f>
        <v>0</v>
      </c>
      <c r="R227" s="232">
        <f t="shared" si="281"/>
        <v>0</v>
      </c>
      <c r="S227" s="233">
        <f t="shared" si="281"/>
        <v>0</v>
      </c>
      <c r="T227" s="242">
        <f>R227+S227</f>
        <v>0</v>
      </c>
      <c r="U227" s="243">
        <f>+U175+U201</f>
        <v>0</v>
      </c>
      <c r="V227" s="263">
        <f>T227+U227</f>
        <v>0</v>
      </c>
      <c r="W227" s="3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84">+N225+N226+N227</f>
        <v>0</v>
      </c>
      <c r="O228" s="246">
        <f t="shared" ref="O228" si="285">+O225+O226+O227</f>
        <v>0</v>
      </c>
      <c r="P228" s="247">
        <f t="shared" ref="P228" si="286">+P225+P226+P227</f>
        <v>0</v>
      </c>
      <c r="Q228" s="246">
        <f t="shared" ref="Q228" si="287">+Q225+Q226+Q227</f>
        <v>0</v>
      </c>
      <c r="R228" s="245">
        <f t="shared" ref="R228" si="288">+R225+R226+R227</f>
        <v>0</v>
      </c>
      <c r="S228" s="245">
        <f t="shared" ref="S228" si="289">+S225+S226+S227</f>
        <v>0</v>
      </c>
      <c r="T228" s="246">
        <f t="shared" ref="T228" si="290">+T225+T226+T227</f>
        <v>0</v>
      </c>
      <c r="U228" s="247">
        <f t="shared" ref="U228" si="291">+U225+U226+U227</f>
        <v>0</v>
      </c>
      <c r="V228" s="246">
        <f t="shared" ref="V228" si="292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293">+M177+M203</f>
        <v>0</v>
      </c>
      <c r="N229" s="233">
        <f t="shared" si="293"/>
        <v>0</v>
      </c>
      <c r="O229" s="242">
        <f t="shared" ref="O229" si="294">M229+N229</f>
        <v>0</v>
      </c>
      <c r="P229" s="249">
        <f>+P177+P203</f>
        <v>0</v>
      </c>
      <c r="Q229" s="263">
        <f>O229+P229</f>
        <v>0</v>
      </c>
      <c r="R229" s="232">
        <f t="shared" ref="R229:S231" si="295">+R177+R203</f>
        <v>0</v>
      </c>
      <c r="S229" s="233">
        <f t="shared" si="295"/>
        <v>0</v>
      </c>
      <c r="T229" s="242">
        <f>R229+S229</f>
        <v>0</v>
      </c>
      <c r="U229" s="249">
        <f>+U177+U203</f>
        <v>0</v>
      </c>
      <c r="V229" s="263">
        <f>T229+U229</f>
        <v>0</v>
      </c>
      <c r="W229" s="336">
        <f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293"/>
        <v>0</v>
      </c>
      <c r="N230" s="233">
        <f t="shared" si="293"/>
        <v>0</v>
      </c>
      <c r="O230" s="242">
        <f>M230+N230</f>
        <v>0</v>
      </c>
      <c r="P230" s="235">
        <f>+P178+P204</f>
        <v>0</v>
      </c>
      <c r="Q230" s="263">
        <f>O230+P230</f>
        <v>0</v>
      </c>
      <c r="R230" s="232">
        <f t="shared" si="295"/>
        <v>0</v>
      </c>
      <c r="S230" s="233">
        <f t="shared" si="295"/>
        <v>0</v>
      </c>
      <c r="T230" s="242">
        <f>R230+S230</f>
        <v>0</v>
      </c>
      <c r="U230" s="235">
        <f>+U178+U204</f>
        <v>0</v>
      </c>
      <c r="V230" s="263">
        <f>T230+U230</f>
        <v>0</v>
      </c>
      <c r="W230" s="336">
        <f t="shared" ref="W230" si="296"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293"/>
        <v>0</v>
      </c>
      <c r="N231" s="233">
        <f t="shared" si="293"/>
        <v>0</v>
      </c>
      <c r="O231" s="242">
        <f>M231+N231</f>
        <v>0</v>
      </c>
      <c r="P231" s="235">
        <f>+P179+P205</f>
        <v>0</v>
      </c>
      <c r="Q231" s="263">
        <f>O231+P231</f>
        <v>0</v>
      </c>
      <c r="R231" s="232">
        <f t="shared" si="295"/>
        <v>0</v>
      </c>
      <c r="S231" s="233">
        <f t="shared" si="295"/>
        <v>0</v>
      </c>
      <c r="T231" s="242">
        <f>R231+S231</f>
        <v>0</v>
      </c>
      <c r="U231" s="235">
        <f>+U179+U205</f>
        <v>0</v>
      </c>
      <c r="V231" s="263">
        <f>T231+U231</f>
        <v>0</v>
      </c>
      <c r="W231" s="3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297">+M229+M230+M231</f>
        <v>0</v>
      </c>
      <c r="N232" s="245">
        <f t="shared" si="297"/>
        <v>0</v>
      </c>
      <c r="O232" s="246">
        <f t="shared" si="297"/>
        <v>0</v>
      </c>
      <c r="P232" s="247">
        <f t="shared" si="297"/>
        <v>0</v>
      </c>
      <c r="Q232" s="246">
        <f t="shared" si="297"/>
        <v>0</v>
      </c>
      <c r="R232" s="245">
        <f t="shared" si="297"/>
        <v>0</v>
      </c>
      <c r="S232" s="245">
        <f t="shared" si="297"/>
        <v>0</v>
      </c>
      <c r="T232" s="246">
        <f t="shared" si="297"/>
        <v>0</v>
      </c>
      <c r="U232" s="247">
        <f t="shared" si="297"/>
        <v>0</v>
      </c>
      <c r="V232" s="246">
        <f t="shared" si="297"/>
        <v>0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298">+M224+M228+M232</f>
        <v>0</v>
      </c>
      <c r="N233" s="239">
        <f t="shared" si="298"/>
        <v>0</v>
      </c>
      <c r="O233" s="240">
        <f t="shared" si="298"/>
        <v>0</v>
      </c>
      <c r="P233" s="238">
        <f t="shared" si="298"/>
        <v>0</v>
      </c>
      <c r="Q233" s="240">
        <f t="shared" si="298"/>
        <v>0</v>
      </c>
      <c r="R233" s="238">
        <f t="shared" si="298"/>
        <v>0</v>
      </c>
      <c r="S233" s="239">
        <f t="shared" si="298"/>
        <v>0</v>
      </c>
      <c r="T233" s="240">
        <f t="shared" si="298"/>
        <v>0</v>
      </c>
      <c r="U233" s="238">
        <f t="shared" si="298"/>
        <v>0</v>
      </c>
      <c r="V233" s="240">
        <f t="shared" si="298"/>
        <v>0</v>
      </c>
      <c r="W233" s="335">
        <f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299">+M220+M224+M228+M232</f>
        <v>0</v>
      </c>
      <c r="N234" s="239">
        <f t="shared" si="299"/>
        <v>0</v>
      </c>
      <c r="O234" s="240">
        <f t="shared" si="299"/>
        <v>0</v>
      </c>
      <c r="P234" s="238">
        <f t="shared" si="299"/>
        <v>0</v>
      </c>
      <c r="Q234" s="240">
        <f t="shared" si="299"/>
        <v>0</v>
      </c>
      <c r="R234" s="238">
        <f t="shared" si="299"/>
        <v>0</v>
      </c>
      <c r="S234" s="239">
        <f t="shared" si="299"/>
        <v>0</v>
      </c>
      <c r="T234" s="240">
        <f t="shared" si="299"/>
        <v>0</v>
      </c>
      <c r="U234" s="238">
        <f t="shared" si="299"/>
        <v>0</v>
      </c>
      <c r="V234" s="240">
        <f t="shared" si="299"/>
        <v>0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PwbITfbOCcIkAkM2dVoM7/WwwFLD8AqDs7fVAT4KgJ0mdTGjdMx9obnvzWHUSIuxbb0CQSKpXHTgTnvvynCPbg==" saltValue="j3+MjKvOlAAyYievQmNTQA==" spinCount="100000" sheet="1" objects="1" scenarios="1"/>
  <mergeCells count="42">
    <mergeCell ref="L133:W133"/>
    <mergeCell ref="L210:W210"/>
    <mergeCell ref="L211:W211"/>
    <mergeCell ref="L158:W158"/>
    <mergeCell ref="L159:W159"/>
    <mergeCell ref="L184:W184"/>
    <mergeCell ref="L185:W185"/>
    <mergeCell ref="M135:Q13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M109:Q109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319" priority="829" operator="containsText" text="NOT OK">
      <formula>NOT(ISERROR(SEARCH("NOT OK",A1)))</formula>
    </cfRule>
  </conditionalFormatting>
  <conditionalFormatting sqref="A15:A16 K15:K16">
    <cfRule type="containsText" dxfId="318" priority="659" operator="containsText" text="NOT OK">
      <formula>NOT(ISERROR(SEARCH("NOT OK",A15)))</formula>
    </cfRule>
  </conditionalFormatting>
  <conditionalFormatting sqref="K41 A41">
    <cfRule type="containsText" dxfId="317" priority="658" operator="containsText" text="NOT OK">
      <formula>NOT(ISERROR(SEARCH("NOT OK",A41)))</formula>
    </cfRule>
  </conditionalFormatting>
  <conditionalFormatting sqref="K67 A67">
    <cfRule type="containsText" dxfId="316" priority="656" operator="containsText" text="NOT OK">
      <formula>NOT(ISERROR(SEARCH("NOT OK",A67)))</formula>
    </cfRule>
  </conditionalFormatting>
  <conditionalFormatting sqref="A119 K119">
    <cfRule type="containsText" dxfId="315" priority="653" operator="containsText" text="NOT OK">
      <formula>NOT(ISERROR(SEARCH("NOT OK",A119)))</formula>
    </cfRule>
  </conditionalFormatting>
  <conditionalFormatting sqref="K145 A145">
    <cfRule type="containsText" dxfId="314" priority="651" operator="containsText" text="NOT OK">
      <formula>NOT(ISERROR(SEARCH("NOT OK",A145)))</formula>
    </cfRule>
  </conditionalFormatting>
  <conditionalFormatting sqref="K197 A197">
    <cfRule type="containsText" dxfId="313" priority="648" operator="containsText" text="NOT OK">
      <formula>NOT(ISERROR(SEARCH("NOT OK",A197)))</formula>
    </cfRule>
  </conditionalFormatting>
  <conditionalFormatting sqref="K223 A223">
    <cfRule type="containsText" dxfId="312" priority="646" operator="containsText" text="NOT OK">
      <formula>NOT(ISERROR(SEARCH("NOT OK",A223)))</formula>
    </cfRule>
  </conditionalFormatting>
  <conditionalFormatting sqref="A223 K223">
    <cfRule type="containsText" dxfId="311" priority="644" operator="containsText" text="NOT OK">
      <formula>NOT(ISERROR(SEARCH("NOT OK",A223)))</formula>
    </cfRule>
  </conditionalFormatting>
  <conditionalFormatting sqref="A26 K26">
    <cfRule type="containsText" dxfId="310" priority="619" operator="containsText" text="NOT OK">
      <formula>NOT(ISERROR(SEARCH("NOT OK",A26)))</formula>
    </cfRule>
  </conditionalFormatting>
  <conditionalFormatting sqref="K104 A104">
    <cfRule type="containsText" dxfId="309" priority="614" operator="containsText" text="NOT OK">
      <formula>NOT(ISERROR(SEARCH("NOT OK",A104)))</formula>
    </cfRule>
  </conditionalFormatting>
  <conditionalFormatting sqref="A182 K182">
    <cfRule type="containsText" dxfId="308" priority="608" operator="containsText" text="NOT OK">
      <formula>NOT(ISERROR(SEARCH("NOT OK",A182)))</formula>
    </cfRule>
  </conditionalFormatting>
  <conditionalFormatting sqref="A208 K208">
    <cfRule type="containsText" dxfId="307" priority="536" operator="containsText" text="NOT OK">
      <formula>NOT(ISERROR(SEARCH("NOT OK",A208)))</formula>
    </cfRule>
  </conditionalFormatting>
  <conditionalFormatting sqref="K42 A42">
    <cfRule type="containsText" dxfId="306" priority="269" operator="containsText" text="NOT OK">
      <formula>NOT(ISERROR(SEARCH("NOT OK",A42)))</formula>
    </cfRule>
  </conditionalFormatting>
  <conditionalFormatting sqref="K224 A224">
    <cfRule type="containsText" dxfId="305" priority="261" operator="containsText" text="NOT OK">
      <formula>NOT(ISERROR(SEARCH("NOT OK",A224)))</formula>
    </cfRule>
  </conditionalFormatting>
  <conditionalFormatting sqref="A42 K42">
    <cfRule type="containsText" dxfId="304" priority="268" operator="containsText" text="NOT OK">
      <formula>NOT(ISERROR(SEARCH("NOT OK",A42)))</formula>
    </cfRule>
  </conditionalFormatting>
  <conditionalFormatting sqref="K25 A25">
    <cfRule type="containsText" dxfId="303" priority="259" operator="containsText" text="NOT OK">
      <formula>NOT(ISERROR(SEARCH("NOT OK",A25)))</formula>
    </cfRule>
  </conditionalFormatting>
  <conditionalFormatting sqref="K68 A68">
    <cfRule type="containsText" dxfId="302" priority="256" operator="containsText" text="NOT OK">
      <formula>NOT(ISERROR(SEARCH("NOT OK",A68)))</formula>
    </cfRule>
  </conditionalFormatting>
  <conditionalFormatting sqref="A68 K68">
    <cfRule type="containsText" dxfId="301" priority="255" operator="containsText" text="NOT OK">
      <formula>NOT(ISERROR(SEARCH("NOT OK",A68)))</formula>
    </cfRule>
  </conditionalFormatting>
  <conditionalFormatting sqref="K103 A103">
    <cfRule type="containsText" dxfId="300" priority="248" operator="containsText" text="NOT OK">
      <formula>NOT(ISERROR(SEARCH("NOT OK",A103)))</formula>
    </cfRule>
  </conditionalFormatting>
  <conditionalFormatting sqref="A120 K120">
    <cfRule type="containsText" dxfId="299" priority="247" operator="containsText" text="NOT OK">
      <formula>NOT(ISERROR(SEARCH("NOT OK",A120)))</formula>
    </cfRule>
  </conditionalFormatting>
  <conditionalFormatting sqref="A146 K146">
    <cfRule type="containsText" dxfId="298" priority="242" operator="containsText" text="NOT OK">
      <formula>NOT(ISERROR(SEARCH("NOT OK",A146)))</formula>
    </cfRule>
  </conditionalFormatting>
  <conditionalFormatting sqref="K181 A181">
    <cfRule type="containsText" dxfId="297" priority="234" operator="containsText" text="NOT OK">
      <formula>NOT(ISERROR(SEARCH("NOT OK",A181)))</formula>
    </cfRule>
  </conditionalFormatting>
  <conditionalFormatting sqref="K172 A172">
    <cfRule type="containsText" dxfId="296" priority="236" operator="containsText" text="NOT OK">
      <formula>NOT(ISERROR(SEARCH("NOT OK",A172)))</formula>
    </cfRule>
  </conditionalFormatting>
  <conditionalFormatting sqref="K198 A198">
    <cfRule type="containsText" dxfId="295" priority="233" operator="containsText" text="NOT OK">
      <formula>NOT(ISERROR(SEARCH("NOT OK",A198)))</formula>
    </cfRule>
  </conditionalFormatting>
  <conditionalFormatting sqref="A180 K180">
    <cfRule type="containsText" dxfId="294" priority="171" operator="containsText" text="NOT OK">
      <formula>NOT(ISERROR(SEARCH("NOT OK",A180)))</formula>
    </cfRule>
  </conditionalFormatting>
  <conditionalFormatting sqref="K102 A102">
    <cfRule type="containsText" dxfId="293" priority="173" operator="containsText" text="NOT OK">
      <formula>NOT(ISERROR(SEARCH("NOT OK",A102)))</formula>
    </cfRule>
  </conditionalFormatting>
  <conditionalFormatting sqref="K207 A207">
    <cfRule type="containsText" dxfId="292" priority="167" operator="containsText" text="NOT OK">
      <formula>NOT(ISERROR(SEARCH("NOT OK",A207)))</formula>
    </cfRule>
  </conditionalFormatting>
  <conditionalFormatting sqref="A24 K24">
    <cfRule type="containsText" dxfId="291" priority="174" operator="containsText" text="NOT OK">
      <formula>NOT(ISERROR(SEARCH("NOT OK",A24)))</formula>
    </cfRule>
  </conditionalFormatting>
  <conditionalFormatting sqref="K207 A207">
    <cfRule type="containsText" dxfId="290" priority="165" operator="containsText" text="NOT OK">
      <formula>NOT(ISERROR(SEARCH("NOT OK",A207)))</formula>
    </cfRule>
  </conditionalFormatting>
  <conditionalFormatting sqref="A206 K206">
    <cfRule type="containsText" dxfId="289" priority="164" operator="containsText" text="NOT OK">
      <formula>NOT(ISERROR(SEARCH("NOT OK",A206)))</formula>
    </cfRule>
  </conditionalFormatting>
  <conditionalFormatting sqref="A52 K52">
    <cfRule type="containsText" dxfId="288" priority="149" operator="containsText" text="NOT OK">
      <formula>NOT(ISERROR(SEARCH("NOT OK",A52)))</formula>
    </cfRule>
  </conditionalFormatting>
  <conditionalFormatting sqref="A52 K52">
    <cfRule type="containsText" dxfId="287" priority="148" operator="containsText" text="NOT OK">
      <formula>NOT(ISERROR(SEARCH("NOT OK",A52)))</formula>
    </cfRule>
  </conditionalFormatting>
  <conditionalFormatting sqref="A50 K50">
    <cfRule type="containsText" dxfId="286" priority="146" operator="containsText" text="NOT OK">
      <formula>NOT(ISERROR(SEARCH("NOT OK",A50)))</formula>
    </cfRule>
  </conditionalFormatting>
  <conditionalFormatting sqref="A78 K78">
    <cfRule type="containsText" dxfId="285" priority="145" operator="containsText" text="NOT OK">
      <formula>NOT(ISERROR(SEARCH("NOT OK",A78)))</formula>
    </cfRule>
  </conditionalFormatting>
  <conditionalFormatting sqref="A78 K78">
    <cfRule type="containsText" dxfId="284" priority="144" operator="containsText" text="NOT OK">
      <formula>NOT(ISERROR(SEARCH("NOT OK",A78)))</formula>
    </cfRule>
  </conditionalFormatting>
  <conditionalFormatting sqref="A76 K76">
    <cfRule type="containsText" dxfId="283" priority="142" operator="containsText" text="NOT OK">
      <formula>NOT(ISERROR(SEARCH("NOT OK",A76)))</formula>
    </cfRule>
  </conditionalFormatting>
  <conditionalFormatting sqref="K130 A130">
    <cfRule type="containsText" dxfId="282" priority="141" operator="containsText" text="NOT OK">
      <formula>NOT(ISERROR(SEARCH("NOT OK",A130)))</formula>
    </cfRule>
  </conditionalFormatting>
  <conditionalFormatting sqref="K130 A130">
    <cfRule type="containsText" dxfId="281" priority="140" operator="containsText" text="NOT OK">
      <formula>NOT(ISERROR(SEARCH("NOT OK",A130)))</formula>
    </cfRule>
  </conditionalFormatting>
  <conditionalFormatting sqref="K129 A129">
    <cfRule type="containsText" dxfId="280" priority="139" operator="containsText" text="NOT OK">
      <formula>NOT(ISERROR(SEARCH("NOT OK",A129)))</formula>
    </cfRule>
  </conditionalFormatting>
  <conditionalFormatting sqref="K128 A128">
    <cfRule type="containsText" dxfId="279" priority="138" operator="containsText" text="NOT OK">
      <formula>NOT(ISERROR(SEARCH("NOT OK",A128)))</formula>
    </cfRule>
  </conditionalFormatting>
  <conditionalFormatting sqref="K156 A156">
    <cfRule type="containsText" dxfId="278" priority="137" operator="containsText" text="NOT OK">
      <formula>NOT(ISERROR(SEARCH("NOT OK",A156)))</formula>
    </cfRule>
  </conditionalFormatting>
  <conditionalFormatting sqref="K156 A156">
    <cfRule type="containsText" dxfId="277" priority="136" operator="containsText" text="NOT OK">
      <formula>NOT(ISERROR(SEARCH("NOT OK",A156)))</formula>
    </cfRule>
  </conditionalFormatting>
  <conditionalFormatting sqref="K155 A155">
    <cfRule type="containsText" dxfId="276" priority="135" operator="containsText" text="NOT OK">
      <formula>NOT(ISERROR(SEARCH("NOT OK",A155)))</formula>
    </cfRule>
  </conditionalFormatting>
  <conditionalFormatting sqref="K154 A154">
    <cfRule type="containsText" dxfId="275" priority="134" operator="containsText" text="NOT OK">
      <formula>NOT(ISERROR(SEARCH("NOT OK",A154)))</formula>
    </cfRule>
  </conditionalFormatting>
  <conditionalFormatting sqref="A234 K234">
    <cfRule type="containsText" dxfId="274" priority="133" operator="containsText" text="NOT OK">
      <formula>NOT(ISERROR(SEARCH("NOT OK",A234)))</formula>
    </cfRule>
  </conditionalFormatting>
  <conditionalFormatting sqref="A234 K234">
    <cfRule type="containsText" dxfId="273" priority="132" operator="containsText" text="NOT OK">
      <formula>NOT(ISERROR(SEARCH("NOT OK",A234)))</formula>
    </cfRule>
  </conditionalFormatting>
  <conditionalFormatting sqref="K233 A233">
    <cfRule type="containsText" dxfId="272" priority="131" operator="containsText" text="NOT OK">
      <formula>NOT(ISERROR(SEARCH("NOT OK",A233)))</formula>
    </cfRule>
  </conditionalFormatting>
  <conditionalFormatting sqref="K233 A233">
    <cfRule type="containsText" dxfId="271" priority="130" operator="containsText" text="NOT OK">
      <formula>NOT(ISERROR(SEARCH("NOT OK",A233)))</formula>
    </cfRule>
  </conditionalFormatting>
  <conditionalFormatting sqref="A232 K232">
    <cfRule type="containsText" dxfId="270" priority="129" operator="containsText" text="NOT OK">
      <formula>NOT(ISERROR(SEARCH("NOT OK",A232)))</formula>
    </cfRule>
  </conditionalFormatting>
  <conditionalFormatting sqref="K51 A51">
    <cfRule type="containsText" dxfId="269" priority="128" operator="containsText" text="NOT OK">
      <formula>NOT(ISERROR(SEARCH("NOT OK",A51)))</formula>
    </cfRule>
  </conditionalFormatting>
  <conditionalFormatting sqref="K77 A77">
    <cfRule type="containsText" dxfId="268" priority="127" operator="containsText" text="NOT OK">
      <formula>NOT(ISERROR(SEARCH("NOT OK",A77)))</formula>
    </cfRule>
  </conditionalFormatting>
  <conditionalFormatting sqref="A31 K31">
    <cfRule type="containsText" dxfId="267" priority="126" operator="containsText" text="NOT OK">
      <formula>NOT(ISERROR(SEARCH("NOT OK",A31)))</formula>
    </cfRule>
  </conditionalFormatting>
  <conditionalFormatting sqref="A57 K57">
    <cfRule type="containsText" dxfId="266" priority="125" operator="containsText" text="NOT OK">
      <formula>NOT(ISERROR(SEARCH("NOT OK",A57)))</formula>
    </cfRule>
  </conditionalFormatting>
  <conditionalFormatting sqref="K109 A109">
    <cfRule type="containsText" dxfId="265" priority="124" operator="containsText" text="NOT OK">
      <formula>NOT(ISERROR(SEARCH("NOT OK",A109)))</formula>
    </cfRule>
  </conditionalFormatting>
  <conditionalFormatting sqref="K135 A135">
    <cfRule type="containsText" dxfId="264" priority="123" operator="containsText" text="NOT OK">
      <formula>NOT(ISERROR(SEARCH("NOT OK",A135)))</formula>
    </cfRule>
  </conditionalFormatting>
  <conditionalFormatting sqref="K187 A187">
    <cfRule type="containsText" dxfId="263" priority="122" operator="containsText" text="NOT OK">
      <formula>NOT(ISERROR(SEARCH("NOT OK",A187)))</formula>
    </cfRule>
  </conditionalFormatting>
  <conditionalFormatting sqref="K213 A213">
    <cfRule type="containsText" dxfId="262" priority="121" operator="containsText" text="NOT OK">
      <formula>NOT(ISERROR(SEARCH("NOT OK",A213)))</formula>
    </cfRule>
  </conditionalFormatting>
  <conditionalFormatting sqref="K46:K48 A46:A48">
    <cfRule type="containsText" dxfId="261" priority="57" operator="containsText" text="NOT OK">
      <formula>NOT(ISERROR(SEARCH("NOT OK",A46)))</formula>
    </cfRule>
  </conditionalFormatting>
  <conditionalFormatting sqref="K72:K74 A72:A74">
    <cfRule type="containsText" dxfId="260" priority="54" operator="containsText" text="NOT OK">
      <formula>NOT(ISERROR(SEARCH("NOT OK",A72)))</formula>
    </cfRule>
  </conditionalFormatting>
  <conditionalFormatting sqref="A124:A126 K124:K126">
    <cfRule type="containsText" dxfId="259" priority="51" operator="containsText" text="NOT OK">
      <formula>NOT(ISERROR(SEARCH("NOT OK",A124)))</formula>
    </cfRule>
  </conditionalFormatting>
  <conditionalFormatting sqref="A150:A152 K150:K152">
    <cfRule type="containsText" dxfId="258" priority="48" operator="containsText" text="NOT OK">
      <formula>NOT(ISERROR(SEARCH("NOT OK",A150)))</formula>
    </cfRule>
  </conditionalFormatting>
  <conditionalFormatting sqref="K202:K204 A202:A204">
    <cfRule type="containsText" dxfId="257" priority="45" operator="containsText" text="NOT OK">
      <formula>NOT(ISERROR(SEARCH("NOT OK",A202)))</formula>
    </cfRule>
  </conditionalFormatting>
  <conditionalFormatting sqref="K228:K230 A228:A230">
    <cfRule type="containsText" dxfId="256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9" min="11" max="22" man="1"/>
    <brk id="157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K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2:25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K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2:25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3"/>
      <c r="C5" s="553" t="s">
        <v>62</v>
      </c>
      <c r="D5" s="554"/>
      <c r="E5" s="555"/>
      <c r="F5" s="526" t="s">
        <v>63</v>
      </c>
      <c r="G5" s="527"/>
      <c r="H5" s="528"/>
      <c r="I5" s="104" t="s">
        <v>6</v>
      </c>
      <c r="J5" s="3"/>
      <c r="K5" s="3"/>
      <c r="L5" s="11"/>
      <c r="M5" s="529" t="s">
        <v>62</v>
      </c>
      <c r="N5" s="530"/>
      <c r="O5" s="530"/>
      <c r="P5" s="530"/>
      <c r="Q5" s="531"/>
      <c r="R5" s="529" t="s">
        <v>63</v>
      </c>
      <c r="S5" s="530"/>
      <c r="T5" s="530"/>
      <c r="U5" s="530"/>
      <c r="V5" s="531"/>
      <c r="W5" s="12" t="s">
        <v>6</v>
      </c>
    </row>
    <row r="6" spans="2:25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K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2:25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K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2:25" ht="6" customHeight="1" thickTop="1" x14ac:dyDescent="0.2">
      <c r="B8" s="105"/>
      <c r="C8" s="114"/>
      <c r="D8" s="115"/>
      <c r="E8" s="116"/>
      <c r="F8" s="114"/>
      <c r="G8" s="115"/>
      <c r="H8" s="155"/>
      <c r="I8" s="117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5" t="s">
        <v>16</v>
      </c>
      <c r="C9" s="118">
        <v>77</v>
      </c>
      <c r="D9" s="120">
        <v>76</v>
      </c>
      <c r="E9" s="150">
        <f>SUM(C9:D9)</f>
        <v>153</v>
      </c>
      <c r="F9" s="118">
        <v>126</v>
      </c>
      <c r="G9" s="120">
        <v>126</v>
      </c>
      <c r="H9" s="156">
        <f>SUM(F9:G9)</f>
        <v>252</v>
      </c>
      <c r="I9" s="121">
        <f>IF(E9=0,0,((H9/E9)-1)*100)</f>
        <v>64.705882352941174</v>
      </c>
      <c r="J9" s="3"/>
      <c r="K9" s="6"/>
      <c r="L9" s="13" t="s">
        <v>16</v>
      </c>
      <c r="M9" s="39">
        <v>10312</v>
      </c>
      <c r="N9" s="37">
        <v>10376</v>
      </c>
      <c r="O9" s="167">
        <f>SUM(M9:N9)</f>
        <v>20688</v>
      </c>
      <c r="P9" s="138">
        <v>0</v>
      </c>
      <c r="Q9" s="167">
        <f t="shared" ref="Q9:Q11" si="0">O9+P9</f>
        <v>20688</v>
      </c>
      <c r="R9" s="39">
        <v>13252</v>
      </c>
      <c r="S9" s="37">
        <v>12730</v>
      </c>
      <c r="T9" s="167">
        <f>SUM(R9:S9)</f>
        <v>25982</v>
      </c>
      <c r="U9" s="138">
        <v>0</v>
      </c>
      <c r="V9" s="167">
        <f>T9+U9</f>
        <v>25982</v>
      </c>
      <c r="W9" s="40">
        <f>IF(Q9=0,0,((V9/Q9)-1)*100)</f>
        <v>25.589713843774177</v>
      </c>
    </row>
    <row r="10" spans="2:25" x14ac:dyDescent="0.2">
      <c r="B10" s="105" t="s">
        <v>17</v>
      </c>
      <c r="C10" s="118">
        <v>75</v>
      </c>
      <c r="D10" s="120">
        <v>75</v>
      </c>
      <c r="E10" s="150">
        <f>SUM(C10:D10)</f>
        <v>150</v>
      </c>
      <c r="F10" s="118">
        <v>138</v>
      </c>
      <c r="G10" s="120">
        <v>138</v>
      </c>
      <c r="H10" s="156">
        <f>SUM(F10:G10)</f>
        <v>276</v>
      </c>
      <c r="I10" s="121">
        <f>IF(E10=0,0,((H10/E10)-1)*100)</f>
        <v>84.000000000000014</v>
      </c>
      <c r="J10" s="3"/>
      <c r="K10" s="6"/>
      <c r="L10" s="13" t="s">
        <v>17</v>
      </c>
      <c r="M10" s="39">
        <v>11409</v>
      </c>
      <c r="N10" s="37">
        <v>10264</v>
      </c>
      <c r="O10" s="167">
        <f t="shared" ref="O10:O11" si="1">SUM(M10:N10)</f>
        <v>21673</v>
      </c>
      <c r="P10" s="138">
        <v>0</v>
      </c>
      <c r="Q10" s="167">
        <f t="shared" si="0"/>
        <v>21673</v>
      </c>
      <c r="R10" s="39">
        <v>20059</v>
      </c>
      <c r="S10" s="37">
        <v>18151</v>
      </c>
      <c r="T10" s="167">
        <f t="shared" ref="T10:T11" si="2">SUM(R10:S10)</f>
        <v>38210</v>
      </c>
      <c r="U10" s="138">
        <v>0</v>
      </c>
      <c r="V10" s="167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0" t="s">
        <v>18</v>
      </c>
      <c r="C11" s="122">
        <v>75</v>
      </c>
      <c r="D11" s="123">
        <v>75</v>
      </c>
      <c r="E11" s="150">
        <f>SUM(C11:D11)</f>
        <v>150</v>
      </c>
      <c r="F11" s="122">
        <v>138</v>
      </c>
      <c r="G11" s="123">
        <v>138</v>
      </c>
      <c r="H11" s="156">
        <f>SUM(F11:G11)</f>
        <v>276</v>
      </c>
      <c r="I11" s="121">
        <f>IF(E11=0,0,((H11/E11)-1)*100)</f>
        <v>84.000000000000014</v>
      </c>
      <c r="J11" s="3"/>
      <c r="K11" s="6"/>
      <c r="L11" s="22" t="s">
        <v>18</v>
      </c>
      <c r="M11" s="39">
        <v>11238</v>
      </c>
      <c r="N11" s="37">
        <v>11031</v>
      </c>
      <c r="O11" s="167">
        <f t="shared" si="1"/>
        <v>22269</v>
      </c>
      <c r="P11" s="38">
        <v>0</v>
      </c>
      <c r="Q11" s="265">
        <f t="shared" si="0"/>
        <v>22269</v>
      </c>
      <c r="R11" s="39">
        <v>19459</v>
      </c>
      <c r="S11" s="37">
        <v>18866</v>
      </c>
      <c r="T11" s="167">
        <f t="shared" si="2"/>
        <v>38325</v>
      </c>
      <c r="U11" s="38">
        <v>0</v>
      </c>
      <c r="V11" s="265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4" t="s">
        <v>19</v>
      </c>
      <c r="C12" s="125">
        <f>+C9+C10+C11</f>
        <v>227</v>
      </c>
      <c r="D12" s="127">
        <f t="shared" ref="D12:H12" si="3">+D9+D10+D11</f>
        <v>226</v>
      </c>
      <c r="E12" s="151">
        <f t="shared" si="3"/>
        <v>453</v>
      </c>
      <c r="F12" s="125">
        <f t="shared" si="3"/>
        <v>402</v>
      </c>
      <c r="G12" s="127">
        <f t="shared" si="3"/>
        <v>402</v>
      </c>
      <c r="H12" s="160">
        <f t="shared" si="3"/>
        <v>804</v>
      </c>
      <c r="I12" s="128">
        <f>IF(E12=0,0,((H12/E12)-1)*100)</f>
        <v>77.483443708609272</v>
      </c>
      <c r="J12" s="3"/>
      <c r="K12" s="3"/>
      <c r="L12" s="41" t="s">
        <v>19</v>
      </c>
      <c r="M12" s="45">
        <f>+M9+M10+M11</f>
        <v>32959</v>
      </c>
      <c r="N12" s="43">
        <f t="shared" ref="N12:V12" si="4">+N9+N10+N11</f>
        <v>31671</v>
      </c>
      <c r="O12" s="168">
        <f t="shared" si="4"/>
        <v>64630</v>
      </c>
      <c r="P12" s="43">
        <f t="shared" si="4"/>
        <v>0</v>
      </c>
      <c r="Q12" s="168">
        <f t="shared" si="4"/>
        <v>64630</v>
      </c>
      <c r="R12" s="45">
        <f t="shared" si="4"/>
        <v>52770</v>
      </c>
      <c r="S12" s="43">
        <f t="shared" si="4"/>
        <v>49747</v>
      </c>
      <c r="T12" s="168">
        <f t="shared" si="4"/>
        <v>102517</v>
      </c>
      <c r="U12" s="43">
        <f t="shared" si="4"/>
        <v>0</v>
      </c>
      <c r="V12" s="168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5" t="s">
        <v>20</v>
      </c>
      <c r="C13" s="118">
        <v>76</v>
      </c>
      <c r="D13" s="120">
        <v>76</v>
      </c>
      <c r="E13" s="150">
        <f t="shared" ref="E13:E23" si="5">SUM(C13:D13)</f>
        <v>152</v>
      </c>
      <c r="F13" s="118">
        <v>198</v>
      </c>
      <c r="G13" s="120">
        <v>198</v>
      </c>
      <c r="H13" s="156">
        <f>SUM(F13:G13)</f>
        <v>396</v>
      </c>
      <c r="I13" s="121">
        <f t="shared" ref="I13:I24" si="6">IF(E13=0,0,((H13/E13)-1)*100)</f>
        <v>160.52631578947367</v>
      </c>
      <c r="J13" s="3"/>
      <c r="K13" s="3"/>
      <c r="L13" s="13" t="s">
        <v>20</v>
      </c>
      <c r="M13" s="39">
        <v>11012</v>
      </c>
      <c r="N13" s="37">
        <v>10614</v>
      </c>
      <c r="O13" s="167">
        <f>SUM(M13:N13)</f>
        <v>21626</v>
      </c>
      <c r="P13" s="138">
        <v>0</v>
      </c>
      <c r="Q13" s="167">
        <f t="shared" ref="Q13:Q14" si="7">O13+P13</f>
        <v>21626</v>
      </c>
      <c r="R13" s="39">
        <v>26211</v>
      </c>
      <c r="S13" s="37">
        <v>23852</v>
      </c>
      <c r="T13" s="167">
        <f>SUM(R13:S13)</f>
        <v>50063</v>
      </c>
      <c r="U13" s="138">
        <v>0</v>
      </c>
      <c r="V13" s="167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5" t="s">
        <v>21</v>
      </c>
      <c r="C14" s="118">
        <v>75</v>
      </c>
      <c r="D14" s="120">
        <v>75</v>
      </c>
      <c r="E14" s="150">
        <f t="shared" si="5"/>
        <v>150</v>
      </c>
      <c r="F14" s="118">
        <v>186</v>
      </c>
      <c r="G14" s="120">
        <v>187</v>
      </c>
      <c r="H14" s="156">
        <f>SUM(F14:G14)</f>
        <v>373</v>
      </c>
      <c r="I14" s="121">
        <f t="shared" si="6"/>
        <v>148.66666666666669</v>
      </c>
      <c r="J14" s="3"/>
      <c r="K14" s="3"/>
      <c r="L14" s="13" t="s">
        <v>21</v>
      </c>
      <c r="M14" s="39">
        <v>12113</v>
      </c>
      <c r="N14" s="37">
        <v>11200</v>
      </c>
      <c r="O14" s="167">
        <f t="shared" ref="O14" si="9">SUM(M14:N14)</f>
        <v>23313</v>
      </c>
      <c r="P14" s="138">
        <v>0</v>
      </c>
      <c r="Q14" s="167">
        <f t="shared" si="7"/>
        <v>23313</v>
      </c>
      <c r="R14" s="39">
        <v>24525</v>
      </c>
      <c r="S14" s="37">
        <v>26270</v>
      </c>
      <c r="T14" s="167">
        <f t="shared" ref="T14" si="10">SUM(R14:S14)</f>
        <v>50795</v>
      </c>
      <c r="U14" s="138">
        <v>0</v>
      </c>
      <c r="V14" s="167">
        <f>T14+U14</f>
        <v>50795</v>
      </c>
      <c r="W14" s="40">
        <f t="shared" si="8"/>
        <v>117.88272637584178</v>
      </c>
    </row>
    <row r="15" spans="2:25" ht="13.5" thickBot="1" x14ac:dyDescent="0.25">
      <c r="B15" s="105" t="s">
        <v>22</v>
      </c>
      <c r="C15" s="118">
        <v>118</v>
      </c>
      <c r="D15" s="120">
        <v>118</v>
      </c>
      <c r="E15" s="150">
        <f>SUM(C15:D15)</f>
        <v>236</v>
      </c>
      <c r="F15" s="118">
        <v>206</v>
      </c>
      <c r="G15" s="120">
        <v>206</v>
      </c>
      <c r="H15" s="156">
        <f>SUM(F15:G15)</f>
        <v>412</v>
      </c>
      <c r="I15" s="121">
        <f>IF(E15=0,0,((H15/E15)-1)*100)</f>
        <v>74.576271186440678</v>
      </c>
      <c r="J15" s="7"/>
      <c r="K15" s="3"/>
      <c r="L15" s="13" t="s">
        <v>22</v>
      </c>
      <c r="M15" s="39">
        <v>12897</v>
      </c>
      <c r="N15" s="37">
        <v>12411</v>
      </c>
      <c r="O15" s="167">
        <f>SUM(M15:N15)</f>
        <v>25308</v>
      </c>
      <c r="P15" s="138">
        <v>0</v>
      </c>
      <c r="Q15" s="167">
        <f>O15+P15</f>
        <v>25308</v>
      </c>
      <c r="R15" s="39">
        <v>26182</v>
      </c>
      <c r="S15" s="37">
        <v>26598</v>
      </c>
      <c r="T15" s="167">
        <f>SUM(R15:S15)</f>
        <v>52780</v>
      </c>
      <c r="U15" s="138">
        <v>0</v>
      </c>
      <c r="V15" s="167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4" t="s">
        <v>23</v>
      </c>
      <c r="C16" s="125">
        <f>+C13+C14+C15</f>
        <v>269</v>
      </c>
      <c r="D16" s="127">
        <f t="shared" ref="D16:H16" si="11">+D13+D14+D15</f>
        <v>269</v>
      </c>
      <c r="E16" s="151">
        <f t="shared" si="11"/>
        <v>538</v>
      </c>
      <c r="F16" s="125">
        <f t="shared" si="11"/>
        <v>590</v>
      </c>
      <c r="G16" s="127">
        <f t="shared" si="11"/>
        <v>591</v>
      </c>
      <c r="H16" s="157">
        <f t="shared" si="11"/>
        <v>1181</v>
      </c>
      <c r="I16" s="129">
        <f t="shared" ref="I16" si="12">IF(E16=0,0,((H16/E16)-1)*100)</f>
        <v>119.51672862453533</v>
      </c>
      <c r="J16" s="7"/>
      <c r="K16" s="7"/>
      <c r="L16" s="41" t="s">
        <v>23</v>
      </c>
      <c r="M16" s="45">
        <f>+M13+M14+M15</f>
        <v>36022</v>
      </c>
      <c r="N16" s="43">
        <f t="shared" ref="N16:V16" si="13">+N13+N14+N15</f>
        <v>34225</v>
      </c>
      <c r="O16" s="168">
        <f t="shared" si="13"/>
        <v>70247</v>
      </c>
      <c r="P16" s="43">
        <f t="shared" si="13"/>
        <v>0</v>
      </c>
      <c r="Q16" s="168">
        <f t="shared" si="13"/>
        <v>70247</v>
      </c>
      <c r="R16" s="45">
        <f t="shared" si="13"/>
        <v>76918</v>
      </c>
      <c r="S16" s="43">
        <f t="shared" si="13"/>
        <v>76720</v>
      </c>
      <c r="T16" s="168">
        <f t="shared" si="13"/>
        <v>153638</v>
      </c>
      <c r="U16" s="43">
        <f t="shared" si="13"/>
        <v>0</v>
      </c>
      <c r="V16" s="168">
        <f t="shared" si="13"/>
        <v>153638</v>
      </c>
      <c r="W16" s="46">
        <f t="shared" ref="W16" si="14">IF(Q16=0,0,((V16/Q16)-1)*100)</f>
        <v>118.71111933605705</v>
      </c>
      <c r="X16" s="278"/>
      <c r="Y16" s="278"/>
    </row>
    <row r="17" spans="2:25" ht="13.5" thickTop="1" x14ac:dyDescent="0.2">
      <c r="B17" s="105" t="s">
        <v>24</v>
      </c>
      <c r="C17" s="118">
        <v>114</v>
      </c>
      <c r="D17" s="120">
        <v>114</v>
      </c>
      <c r="E17" s="150">
        <f t="shared" si="5"/>
        <v>228</v>
      </c>
      <c r="F17" s="118">
        <v>193</v>
      </c>
      <c r="G17" s="120">
        <v>193</v>
      </c>
      <c r="H17" s="156">
        <f t="shared" ref="H17:H23" si="15">SUM(F17:G17)</f>
        <v>386</v>
      </c>
      <c r="I17" s="121">
        <f t="shared" si="6"/>
        <v>69.298245614035082</v>
      </c>
      <c r="J17" s="7"/>
      <c r="K17" s="3"/>
      <c r="L17" s="13" t="s">
        <v>24</v>
      </c>
      <c r="M17" s="39">
        <v>12812</v>
      </c>
      <c r="N17" s="37">
        <v>12225</v>
      </c>
      <c r="O17" s="167">
        <f t="shared" ref="O17:O19" si="16">SUM(M17:N17)</f>
        <v>25037</v>
      </c>
      <c r="P17" s="138">
        <v>0</v>
      </c>
      <c r="Q17" s="167">
        <f>O17+P17</f>
        <v>25037</v>
      </c>
      <c r="R17" s="39">
        <v>24411</v>
      </c>
      <c r="S17" s="37">
        <v>24850</v>
      </c>
      <c r="T17" s="167">
        <f t="shared" ref="T17:T19" si="17">SUM(R17:S17)</f>
        <v>49261</v>
      </c>
      <c r="U17" s="138">
        <v>0</v>
      </c>
      <c r="V17" s="167">
        <f>T17+U17</f>
        <v>49261</v>
      </c>
      <c r="W17" s="40">
        <f t="shared" si="8"/>
        <v>96.75280584734594</v>
      </c>
    </row>
    <row r="18" spans="2:25" x14ac:dyDescent="0.2">
      <c r="B18" s="105" t="s">
        <v>64</v>
      </c>
      <c r="C18" s="118">
        <v>121</v>
      </c>
      <c r="D18" s="120">
        <v>121</v>
      </c>
      <c r="E18" s="150">
        <f>SUM(C18:D18)</f>
        <v>242</v>
      </c>
      <c r="F18" s="118">
        <v>198</v>
      </c>
      <c r="G18" s="120">
        <v>198</v>
      </c>
      <c r="H18" s="156">
        <f>SUM(F18:G18)</f>
        <v>396</v>
      </c>
      <c r="I18" s="121">
        <f>IF(E18=0,0,((H18/E18)-1)*100)</f>
        <v>63.636363636363647</v>
      </c>
      <c r="K18" s="3"/>
      <c r="L18" s="13" t="s">
        <v>64</v>
      </c>
      <c r="M18" s="39">
        <v>12984</v>
      </c>
      <c r="N18" s="37">
        <v>12467</v>
      </c>
      <c r="O18" s="167">
        <f>SUM(M18:N18)</f>
        <v>25451</v>
      </c>
      <c r="P18" s="138">
        <v>0</v>
      </c>
      <c r="Q18" s="167">
        <f>O18+P18</f>
        <v>25451</v>
      </c>
      <c r="R18" s="39">
        <v>24120</v>
      </c>
      <c r="S18" s="37">
        <v>23014</v>
      </c>
      <c r="T18" s="167">
        <f>SUM(R18:S18)</f>
        <v>47134</v>
      </c>
      <c r="U18" s="138">
        <v>0</v>
      </c>
      <c r="V18" s="167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5" t="s">
        <v>26</v>
      </c>
      <c r="C19" s="118">
        <v>118</v>
      </c>
      <c r="D19" s="120">
        <v>118</v>
      </c>
      <c r="E19" s="150">
        <f t="shared" si="5"/>
        <v>236</v>
      </c>
      <c r="F19" s="118">
        <v>186</v>
      </c>
      <c r="G19" s="120">
        <v>186</v>
      </c>
      <c r="H19" s="156">
        <f t="shared" si="15"/>
        <v>372</v>
      </c>
      <c r="I19" s="121">
        <f t="shared" si="6"/>
        <v>57.627118644067799</v>
      </c>
      <c r="J19" s="8"/>
      <c r="K19" s="3"/>
      <c r="L19" s="13" t="s">
        <v>26</v>
      </c>
      <c r="M19" s="39">
        <v>13469</v>
      </c>
      <c r="N19" s="37">
        <v>13028</v>
      </c>
      <c r="O19" s="167">
        <f t="shared" si="16"/>
        <v>26497</v>
      </c>
      <c r="P19" s="138">
        <v>0</v>
      </c>
      <c r="Q19" s="167">
        <f t="shared" ref="Q19" si="18">O19+P19</f>
        <v>26497</v>
      </c>
      <c r="R19" s="39">
        <v>22564</v>
      </c>
      <c r="S19" s="37">
        <v>21569</v>
      </c>
      <c r="T19" s="167">
        <f t="shared" si="17"/>
        <v>44133</v>
      </c>
      <c r="U19" s="138">
        <v>0</v>
      </c>
      <c r="V19" s="167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1" t="s">
        <v>27</v>
      </c>
      <c r="C20" s="125">
        <f>+C17+C18+C19</f>
        <v>353</v>
      </c>
      <c r="D20" s="133">
        <f t="shared" ref="D20:H20" si="19">+D17+D18+D19</f>
        <v>353</v>
      </c>
      <c r="E20" s="152">
        <f t="shared" si="19"/>
        <v>706</v>
      </c>
      <c r="F20" s="125">
        <f t="shared" si="19"/>
        <v>577</v>
      </c>
      <c r="G20" s="133">
        <f t="shared" si="19"/>
        <v>577</v>
      </c>
      <c r="H20" s="158">
        <f t="shared" si="19"/>
        <v>1154</v>
      </c>
      <c r="I20" s="128">
        <f t="shared" si="6"/>
        <v>63.456090651558085</v>
      </c>
      <c r="J20" s="9"/>
      <c r="K20" s="10"/>
      <c r="L20" s="47" t="s">
        <v>27</v>
      </c>
      <c r="M20" s="48">
        <f>+M17+M18+M19</f>
        <v>39265</v>
      </c>
      <c r="N20" s="49">
        <f t="shared" ref="N20:V20" si="20">+N17+N18+N19</f>
        <v>37720</v>
      </c>
      <c r="O20" s="169">
        <f t="shared" si="20"/>
        <v>76985</v>
      </c>
      <c r="P20" s="49">
        <f t="shared" si="20"/>
        <v>0</v>
      </c>
      <c r="Q20" s="169">
        <f t="shared" si="20"/>
        <v>76985</v>
      </c>
      <c r="R20" s="48">
        <f t="shared" si="20"/>
        <v>71095</v>
      </c>
      <c r="S20" s="49">
        <f t="shared" si="20"/>
        <v>69433</v>
      </c>
      <c r="T20" s="169">
        <f t="shared" si="20"/>
        <v>140528</v>
      </c>
      <c r="U20" s="49">
        <f t="shared" si="20"/>
        <v>0</v>
      </c>
      <c r="V20" s="169">
        <f t="shared" si="20"/>
        <v>140528</v>
      </c>
      <c r="W20" s="50">
        <f t="shared" si="8"/>
        <v>82.539455738130798</v>
      </c>
    </row>
    <row r="21" spans="2:25" ht="13.5" thickTop="1" x14ac:dyDescent="0.2">
      <c r="B21" s="105" t="s">
        <v>28</v>
      </c>
      <c r="C21" s="118">
        <v>127</v>
      </c>
      <c r="D21" s="120">
        <v>127</v>
      </c>
      <c r="E21" s="153">
        <f t="shared" si="5"/>
        <v>254</v>
      </c>
      <c r="F21" s="118">
        <v>197</v>
      </c>
      <c r="G21" s="120">
        <v>197</v>
      </c>
      <c r="H21" s="159">
        <f t="shared" si="15"/>
        <v>394</v>
      </c>
      <c r="I21" s="121">
        <f t="shared" si="6"/>
        <v>55.11811023622046</v>
      </c>
      <c r="J21" s="3"/>
      <c r="K21" s="3"/>
      <c r="L21" s="13" t="s">
        <v>29</v>
      </c>
      <c r="M21" s="39">
        <v>14067</v>
      </c>
      <c r="N21" s="37">
        <v>12971</v>
      </c>
      <c r="O21" s="167">
        <f t="shared" ref="O21:O23" si="21">SUM(M21:N21)</f>
        <v>27038</v>
      </c>
      <c r="P21" s="138">
        <v>0</v>
      </c>
      <c r="Q21" s="167">
        <f t="shared" ref="Q21:Q23" si="22">O21+P21</f>
        <v>27038</v>
      </c>
      <c r="R21" s="39">
        <v>27795</v>
      </c>
      <c r="S21" s="37">
        <v>25070</v>
      </c>
      <c r="T21" s="167">
        <f t="shared" ref="T21:T23" si="23">SUM(R21:S21)</f>
        <v>52865</v>
      </c>
      <c r="U21" s="138">
        <v>0</v>
      </c>
      <c r="V21" s="167">
        <f>T21+U21</f>
        <v>52865</v>
      </c>
      <c r="W21" s="40">
        <f t="shared" si="8"/>
        <v>95.521118425919084</v>
      </c>
    </row>
    <row r="22" spans="2:25" x14ac:dyDescent="0.2">
      <c r="B22" s="105" t="s">
        <v>30</v>
      </c>
      <c r="C22" s="118">
        <v>142</v>
      </c>
      <c r="D22" s="120">
        <v>142</v>
      </c>
      <c r="E22" s="150">
        <f t="shared" si="5"/>
        <v>284</v>
      </c>
      <c r="F22" s="118">
        <v>197</v>
      </c>
      <c r="G22" s="120">
        <v>197</v>
      </c>
      <c r="H22" s="150">
        <f t="shared" si="15"/>
        <v>394</v>
      </c>
      <c r="I22" s="121">
        <f t="shared" si="6"/>
        <v>38.732394366197177</v>
      </c>
      <c r="J22" s="3"/>
      <c r="K22" s="3"/>
      <c r="L22" s="13" t="s">
        <v>30</v>
      </c>
      <c r="M22" s="39">
        <v>15559</v>
      </c>
      <c r="N22" s="37">
        <v>15682</v>
      </c>
      <c r="O22" s="167">
        <f t="shared" si="21"/>
        <v>31241</v>
      </c>
      <c r="P22" s="138">
        <v>0</v>
      </c>
      <c r="Q22" s="167">
        <f t="shared" si="22"/>
        <v>31241</v>
      </c>
      <c r="R22" s="39">
        <v>27658</v>
      </c>
      <c r="S22" s="37">
        <v>27603</v>
      </c>
      <c r="T22" s="167">
        <f t="shared" si="23"/>
        <v>55261</v>
      </c>
      <c r="U22" s="138">
        <v>1</v>
      </c>
      <c r="V22" s="167">
        <f>T22+U22</f>
        <v>55262</v>
      </c>
      <c r="W22" s="40">
        <f t="shared" si="8"/>
        <v>76.889344131109752</v>
      </c>
    </row>
    <row r="23" spans="2:25" ht="13.5" thickBot="1" x14ac:dyDescent="0.25">
      <c r="B23" s="105" t="s">
        <v>31</v>
      </c>
      <c r="C23" s="118">
        <v>119</v>
      </c>
      <c r="D23" s="134">
        <v>119</v>
      </c>
      <c r="E23" s="154">
        <f t="shared" si="5"/>
        <v>238</v>
      </c>
      <c r="F23" s="118">
        <v>184</v>
      </c>
      <c r="G23" s="134">
        <v>185</v>
      </c>
      <c r="H23" s="154">
        <f t="shared" si="15"/>
        <v>369</v>
      </c>
      <c r="I23" s="135">
        <f t="shared" si="6"/>
        <v>55.042016806722692</v>
      </c>
      <c r="J23" s="3"/>
      <c r="K23" s="3"/>
      <c r="L23" s="13" t="s">
        <v>31</v>
      </c>
      <c r="M23" s="39">
        <v>12831</v>
      </c>
      <c r="N23" s="37">
        <v>12106</v>
      </c>
      <c r="O23" s="167">
        <f t="shared" si="21"/>
        <v>24937</v>
      </c>
      <c r="P23" s="138">
        <v>0</v>
      </c>
      <c r="Q23" s="167">
        <f t="shared" si="22"/>
        <v>24937</v>
      </c>
      <c r="R23" s="39">
        <v>24836</v>
      </c>
      <c r="S23" s="37">
        <v>22936</v>
      </c>
      <c r="T23" s="167">
        <f t="shared" si="23"/>
        <v>47772</v>
      </c>
      <c r="U23" s="138">
        <v>0</v>
      </c>
      <c r="V23" s="167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4" t="s">
        <v>65</v>
      </c>
      <c r="C24" s="125">
        <f>+C21+C22+C23</f>
        <v>388</v>
      </c>
      <c r="D24" s="127">
        <f t="shared" ref="D24:H24" si="24">+D21+D22+D23</f>
        <v>388</v>
      </c>
      <c r="E24" s="151">
        <f t="shared" si="24"/>
        <v>776</v>
      </c>
      <c r="F24" s="125">
        <f t="shared" si="24"/>
        <v>578</v>
      </c>
      <c r="G24" s="127">
        <f t="shared" si="24"/>
        <v>579</v>
      </c>
      <c r="H24" s="160">
        <f t="shared" si="24"/>
        <v>1157</v>
      </c>
      <c r="I24" s="128">
        <f t="shared" si="6"/>
        <v>49.097938144329902</v>
      </c>
      <c r="J24" s="3"/>
      <c r="K24" s="3"/>
      <c r="L24" s="41" t="s">
        <v>65</v>
      </c>
      <c r="M24" s="45">
        <f>+M21+M22+M23</f>
        <v>42457</v>
      </c>
      <c r="N24" s="43">
        <f t="shared" ref="N24:V24" si="25">+N21+N22+N23</f>
        <v>40759</v>
      </c>
      <c r="O24" s="168">
        <f t="shared" si="25"/>
        <v>83216</v>
      </c>
      <c r="P24" s="43">
        <f t="shared" si="25"/>
        <v>0</v>
      </c>
      <c r="Q24" s="168">
        <f t="shared" si="25"/>
        <v>83216</v>
      </c>
      <c r="R24" s="45">
        <f t="shared" si="25"/>
        <v>80289</v>
      </c>
      <c r="S24" s="43">
        <f t="shared" si="25"/>
        <v>75609</v>
      </c>
      <c r="T24" s="168">
        <f t="shared" si="25"/>
        <v>155898</v>
      </c>
      <c r="U24" s="43">
        <f t="shared" si="25"/>
        <v>1</v>
      </c>
      <c r="V24" s="168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4" t="s">
        <v>33</v>
      </c>
      <c r="C25" s="125">
        <f>+C16+C20+C24</f>
        <v>1010</v>
      </c>
      <c r="D25" s="127">
        <f t="shared" ref="D25:H25" si="26">+D16+D20+D24</f>
        <v>1010</v>
      </c>
      <c r="E25" s="151">
        <f t="shared" si="26"/>
        <v>2020</v>
      </c>
      <c r="F25" s="125">
        <f t="shared" si="26"/>
        <v>1745</v>
      </c>
      <c r="G25" s="127">
        <f t="shared" si="26"/>
        <v>1747</v>
      </c>
      <c r="H25" s="157">
        <f t="shared" si="26"/>
        <v>3492</v>
      </c>
      <c r="I25" s="129">
        <f>IF(E25=0,0,((H25/E25)-1)*100)</f>
        <v>72.871287128712865</v>
      </c>
      <c r="J25" s="7"/>
      <c r="K25" s="3"/>
      <c r="L25" s="41" t="s">
        <v>33</v>
      </c>
      <c r="M25" s="45">
        <f t="shared" ref="M25:V25" si="27">+M16+M20+M24</f>
        <v>117744</v>
      </c>
      <c r="N25" s="43">
        <f t="shared" si="27"/>
        <v>112704</v>
      </c>
      <c r="O25" s="168">
        <f t="shared" si="27"/>
        <v>230448</v>
      </c>
      <c r="P25" s="44">
        <f t="shared" si="27"/>
        <v>0</v>
      </c>
      <c r="Q25" s="171">
        <f t="shared" si="27"/>
        <v>230448</v>
      </c>
      <c r="R25" s="45">
        <f t="shared" si="27"/>
        <v>228302</v>
      </c>
      <c r="S25" s="43">
        <f t="shared" si="27"/>
        <v>221762</v>
      </c>
      <c r="T25" s="168">
        <f t="shared" si="27"/>
        <v>450064</v>
      </c>
      <c r="U25" s="44">
        <f t="shared" si="27"/>
        <v>1</v>
      </c>
      <c r="V25" s="171">
        <f t="shared" si="27"/>
        <v>450065</v>
      </c>
      <c r="W25" s="46">
        <f>IF(Q25=0,0,((V25/Q25)-1)*100)</f>
        <v>95.300024300492964</v>
      </c>
      <c r="X25" s="278"/>
      <c r="Y25" s="278"/>
    </row>
    <row r="26" spans="2:25" ht="14.25" thickTop="1" thickBot="1" x14ac:dyDescent="0.25">
      <c r="B26" s="124" t="s">
        <v>11</v>
      </c>
      <c r="C26" s="125">
        <f>+C25+C12</f>
        <v>1237</v>
      </c>
      <c r="D26" s="127">
        <f t="shared" ref="D26:H26" si="28">+D25+D12</f>
        <v>1236</v>
      </c>
      <c r="E26" s="151">
        <f t="shared" si="28"/>
        <v>2473</v>
      </c>
      <c r="F26" s="125">
        <f t="shared" si="28"/>
        <v>2147</v>
      </c>
      <c r="G26" s="127">
        <f t="shared" si="28"/>
        <v>2149</v>
      </c>
      <c r="H26" s="157">
        <f t="shared" si="28"/>
        <v>4296</v>
      </c>
      <c r="I26" s="129">
        <f t="shared" ref="I26" si="29">IF(E26=0,0,((H26/E26)-1)*100)</f>
        <v>73.716134249898914</v>
      </c>
      <c r="J26" s="7"/>
      <c r="K26" s="7"/>
      <c r="L26" s="41" t="s">
        <v>11</v>
      </c>
      <c r="M26" s="45">
        <f>+M25+M12</f>
        <v>150703</v>
      </c>
      <c r="N26" s="43">
        <f t="shared" ref="N26:V26" si="30">+N25+N12</f>
        <v>144375</v>
      </c>
      <c r="O26" s="168">
        <f t="shared" si="30"/>
        <v>295078</v>
      </c>
      <c r="P26" s="43">
        <f t="shared" si="30"/>
        <v>0</v>
      </c>
      <c r="Q26" s="168">
        <f t="shared" si="30"/>
        <v>295078</v>
      </c>
      <c r="R26" s="45">
        <f t="shared" si="30"/>
        <v>281072</v>
      </c>
      <c r="S26" s="43">
        <f t="shared" si="30"/>
        <v>271509</v>
      </c>
      <c r="T26" s="168">
        <f t="shared" si="30"/>
        <v>552581</v>
      </c>
      <c r="U26" s="43">
        <f t="shared" si="30"/>
        <v>1</v>
      </c>
      <c r="V26" s="168">
        <f t="shared" si="30"/>
        <v>552582</v>
      </c>
      <c r="W26" s="46">
        <f t="shared" ref="W26" si="31">IF(Q26=0,0,((V26/Q26)-1)*100)</f>
        <v>87.266417692948977</v>
      </c>
      <c r="X26" s="278"/>
      <c r="Y26" s="278"/>
    </row>
    <row r="27" spans="2:25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2"/>
      <c r="J27" s="3"/>
      <c r="K27" s="3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K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2:25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K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2:25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3"/>
      <c r="C31" s="553" t="s">
        <v>62</v>
      </c>
      <c r="D31" s="554"/>
      <c r="E31" s="555"/>
      <c r="F31" s="526" t="s">
        <v>63</v>
      </c>
      <c r="G31" s="527"/>
      <c r="H31" s="528"/>
      <c r="I31" s="104" t="s">
        <v>6</v>
      </c>
      <c r="J31" s="3"/>
      <c r="K31" s="3"/>
      <c r="L31" s="11"/>
      <c r="M31" s="529" t="s">
        <v>62</v>
      </c>
      <c r="N31" s="530"/>
      <c r="O31" s="530"/>
      <c r="P31" s="530"/>
      <c r="Q31" s="531"/>
      <c r="R31" s="529" t="s">
        <v>63</v>
      </c>
      <c r="S31" s="530"/>
      <c r="T31" s="530"/>
      <c r="U31" s="530"/>
      <c r="V31" s="531"/>
      <c r="W31" s="12" t="s">
        <v>6</v>
      </c>
    </row>
    <row r="32" spans="2:25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K32" s="3"/>
      <c r="L32" s="13" t="s">
        <v>7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8</v>
      </c>
    </row>
    <row r="33" spans="2:25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K33" s="3"/>
      <c r="L33" s="22"/>
      <c r="M33" s="23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2:25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5" t="s">
        <v>16</v>
      </c>
      <c r="C35" s="118">
        <v>574</v>
      </c>
      <c r="D35" s="120">
        <v>573</v>
      </c>
      <c r="E35" s="150">
        <f>SUM(C35:D35)</f>
        <v>1147</v>
      </c>
      <c r="F35" s="118">
        <v>708</v>
      </c>
      <c r="G35" s="120">
        <v>708</v>
      </c>
      <c r="H35" s="156">
        <f t="shared" ref="H35:H37" si="32">SUM(F35:G35)</f>
        <v>1416</v>
      </c>
      <c r="I35" s="121">
        <f t="shared" ref="I35:I37" si="33">IF(E35=0,0,((H35/E35)-1)*100)</f>
        <v>23.452484742807322</v>
      </c>
      <c r="J35" s="3"/>
      <c r="K35" s="6"/>
      <c r="L35" s="13" t="s">
        <v>16</v>
      </c>
      <c r="M35" s="39">
        <v>80272</v>
      </c>
      <c r="N35" s="37">
        <v>81927</v>
      </c>
      <c r="O35" s="167">
        <f>SUM(M35:N35)</f>
        <v>162199</v>
      </c>
      <c r="P35" s="38">
        <v>0</v>
      </c>
      <c r="Q35" s="167">
        <f t="shared" ref="Q35:Q37" si="34">O35+P35</f>
        <v>162199</v>
      </c>
      <c r="R35" s="39">
        <v>106113</v>
      </c>
      <c r="S35" s="37">
        <v>106063</v>
      </c>
      <c r="T35" s="167">
        <f>SUM(R35:S35)</f>
        <v>212176</v>
      </c>
      <c r="U35" s="138">
        <v>0</v>
      </c>
      <c r="V35" s="167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5" t="s">
        <v>17</v>
      </c>
      <c r="C36" s="118">
        <v>574</v>
      </c>
      <c r="D36" s="120">
        <v>575</v>
      </c>
      <c r="E36" s="150">
        <f t="shared" ref="E36:E37" si="36">SUM(C36:D36)</f>
        <v>1149</v>
      </c>
      <c r="F36" s="118">
        <v>672</v>
      </c>
      <c r="G36" s="120">
        <v>672</v>
      </c>
      <c r="H36" s="156">
        <f t="shared" si="32"/>
        <v>1344</v>
      </c>
      <c r="I36" s="121">
        <f t="shared" si="33"/>
        <v>16.971279373368155</v>
      </c>
      <c r="J36" s="3"/>
      <c r="K36" s="6"/>
      <c r="L36" s="13" t="s">
        <v>17</v>
      </c>
      <c r="M36" s="39">
        <v>84082</v>
      </c>
      <c r="N36" s="37">
        <v>84120</v>
      </c>
      <c r="O36" s="167">
        <f t="shared" ref="O36:O37" si="37">SUM(M36:N36)</f>
        <v>168202</v>
      </c>
      <c r="P36" s="38">
        <v>0</v>
      </c>
      <c r="Q36" s="167">
        <f t="shared" si="34"/>
        <v>168202</v>
      </c>
      <c r="R36" s="39">
        <v>110311</v>
      </c>
      <c r="S36" s="37">
        <v>109278</v>
      </c>
      <c r="T36" s="167">
        <f t="shared" ref="T36:T37" si="38">SUM(R36:S36)</f>
        <v>219589</v>
      </c>
      <c r="U36" s="138">
        <v>0</v>
      </c>
      <c r="V36" s="167">
        <f>T36+U36</f>
        <v>219589</v>
      </c>
      <c r="W36" s="40">
        <f t="shared" si="35"/>
        <v>30.550766340471579</v>
      </c>
    </row>
    <row r="37" spans="2:25" ht="13.5" thickBot="1" x14ac:dyDescent="0.25">
      <c r="B37" s="110" t="s">
        <v>18</v>
      </c>
      <c r="C37" s="122">
        <v>683</v>
      </c>
      <c r="D37" s="123">
        <v>712</v>
      </c>
      <c r="E37" s="150">
        <f t="shared" si="36"/>
        <v>1395</v>
      </c>
      <c r="F37" s="122">
        <v>903</v>
      </c>
      <c r="G37" s="123">
        <v>901</v>
      </c>
      <c r="H37" s="156">
        <f t="shared" si="32"/>
        <v>1804</v>
      </c>
      <c r="I37" s="121">
        <f t="shared" si="33"/>
        <v>29.318996415770606</v>
      </c>
      <c r="J37" s="3"/>
      <c r="K37" s="6"/>
      <c r="L37" s="22" t="s">
        <v>18</v>
      </c>
      <c r="M37" s="39">
        <v>107751</v>
      </c>
      <c r="N37" s="37">
        <v>105957</v>
      </c>
      <c r="O37" s="167">
        <f t="shared" si="37"/>
        <v>213708</v>
      </c>
      <c r="P37" s="38">
        <v>0</v>
      </c>
      <c r="Q37" s="170">
        <f t="shared" si="34"/>
        <v>213708</v>
      </c>
      <c r="R37" s="39">
        <v>138828</v>
      </c>
      <c r="S37" s="37">
        <v>134948</v>
      </c>
      <c r="T37" s="167">
        <f t="shared" si="38"/>
        <v>273776</v>
      </c>
      <c r="U37" s="38">
        <v>0</v>
      </c>
      <c r="V37" s="170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4" t="s">
        <v>19</v>
      </c>
      <c r="C38" s="125">
        <f>+C35+C36+C37</f>
        <v>1831</v>
      </c>
      <c r="D38" s="126">
        <f t="shared" ref="D38:H38" si="39">+D35+D36+D37</f>
        <v>1860</v>
      </c>
      <c r="E38" s="151">
        <f t="shared" si="39"/>
        <v>3691</v>
      </c>
      <c r="F38" s="125">
        <f t="shared" si="39"/>
        <v>2283</v>
      </c>
      <c r="G38" s="127">
        <f t="shared" si="39"/>
        <v>2281</v>
      </c>
      <c r="H38" s="160">
        <f t="shared" si="39"/>
        <v>4564</v>
      </c>
      <c r="I38" s="128">
        <f>IF(E38=0,0,((H38/E38)-1)*100)</f>
        <v>23.652126794906536</v>
      </c>
      <c r="J38" s="3"/>
      <c r="K38" s="3"/>
      <c r="L38" s="41" t="s">
        <v>19</v>
      </c>
      <c r="M38" s="42">
        <f>+M35+M36+M37</f>
        <v>272105</v>
      </c>
      <c r="N38" s="43">
        <f t="shared" ref="N38:V38" si="40">+N35+N36+N37</f>
        <v>272004</v>
      </c>
      <c r="O38" s="168">
        <f t="shared" si="40"/>
        <v>544109</v>
      </c>
      <c r="P38" s="44">
        <f t="shared" si="40"/>
        <v>0</v>
      </c>
      <c r="Q38" s="168">
        <f t="shared" si="40"/>
        <v>544109</v>
      </c>
      <c r="R38" s="45">
        <f t="shared" si="40"/>
        <v>355252</v>
      </c>
      <c r="S38" s="43">
        <f t="shared" si="40"/>
        <v>350289</v>
      </c>
      <c r="T38" s="168">
        <f t="shared" si="40"/>
        <v>705541</v>
      </c>
      <c r="U38" s="43">
        <f t="shared" si="40"/>
        <v>0</v>
      </c>
      <c r="V38" s="168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5" t="s">
        <v>20</v>
      </c>
      <c r="C39" s="118">
        <v>775</v>
      </c>
      <c r="D39" s="120">
        <v>775</v>
      </c>
      <c r="E39" s="150">
        <f t="shared" ref="E39:E40" si="41">SUM(C39:D39)</f>
        <v>1550</v>
      </c>
      <c r="F39" s="118">
        <v>928</v>
      </c>
      <c r="G39" s="120">
        <v>928</v>
      </c>
      <c r="H39" s="156">
        <f t="shared" ref="H39:H40" si="42">SUM(F39:G39)</f>
        <v>1856</v>
      </c>
      <c r="I39" s="121">
        <f t="shared" ref="I39:I50" si="43">IF(E39=0,0,((H39/E39)-1)*100)</f>
        <v>19.741935483870975</v>
      </c>
      <c r="L39" s="13" t="s">
        <v>20</v>
      </c>
      <c r="M39" s="39">
        <v>106563</v>
      </c>
      <c r="N39" s="37">
        <v>116690</v>
      </c>
      <c r="O39" s="167">
        <f t="shared" ref="O39:O40" si="44">SUM(M39:N39)</f>
        <v>223253</v>
      </c>
      <c r="P39" s="38">
        <v>0</v>
      </c>
      <c r="Q39" s="170">
        <f t="shared" ref="Q39:Q40" si="45">O39+P39</f>
        <v>223253</v>
      </c>
      <c r="R39" s="39">
        <v>135070</v>
      </c>
      <c r="S39" s="37">
        <v>137498</v>
      </c>
      <c r="T39" s="167">
        <f t="shared" ref="T39:T40" si="46">SUM(R39:S39)</f>
        <v>272568</v>
      </c>
      <c r="U39" s="38">
        <v>0</v>
      </c>
      <c r="V39" s="170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5" t="s">
        <v>21</v>
      </c>
      <c r="C40" s="118">
        <v>658</v>
      </c>
      <c r="D40" s="120">
        <v>658</v>
      </c>
      <c r="E40" s="150">
        <f t="shared" si="41"/>
        <v>1316</v>
      </c>
      <c r="F40" s="118">
        <v>812</v>
      </c>
      <c r="G40" s="120">
        <v>812</v>
      </c>
      <c r="H40" s="156">
        <f t="shared" si="42"/>
        <v>1624</v>
      </c>
      <c r="I40" s="121">
        <f t="shared" si="43"/>
        <v>23.404255319148938</v>
      </c>
      <c r="J40" s="3"/>
      <c r="K40" s="3"/>
      <c r="L40" s="13" t="s">
        <v>21</v>
      </c>
      <c r="M40" s="39">
        <v>98040</v>
      </c>
      <c r="N40" s="37">
        <v>104731</v>
      </c>
      <c r="O40" s="167">
        <f t="shared" si="44"/>
        <v>202771</v>
      </c>
      <c r="P40" s="38">
        <v>0</v>
      </c>
      <c r="Q40" s="170">
        <f t="shared" si="45"/>
        <v>202771</v>
      </c>
      <c r="R40" s="39">
        <v>116432</v>
      </c>
      <c r="S40" s="37">
        <v>123722</v>
      </c>
      <c r="T40" s="167">
        <f t="shared" si="46"/>
        <v>240154</v>
      </c>
      <c r="U40" s="38">
        <v>0</v>
      </c>
      <c r="V40" s="170">
        <f>T40+U40</f>
        <v>240154</v>
      </c>
      <c r="W40" s="40">
        <f t="shared" si="47"/>
        <v>18.436068274062855</v>
      </c>
    </row>
    <row r="41" spans="2:25" ht="13.5" thickBot="1" x14ac:dyDescent="0.25">
      <c r="B41" s="105" t="s">
        <v>22</v>
      </c>
      <c r="C41" s="118">
        <v>694</v>
      </c>
      <c r="D41" s="120">
        <v>694</v>
      </c>
      <c r="E41" s="150">
        <f>SUM(C41:D41)</f>
        <v>1388</v>
      </c>
      <c r="F41" s="118">
        <v>1013</v>
      </c>
      <c r="G41" s="120">
        <v>1013</v>
      </c>
      <c r="H41" s="156">
        <f>SUM(F41:G41)</f>
        <v>2026</v>
      </c>
      <c r="I41" s="121">
        <f>IF(E41=0,0,((H41/E41)-1)*100)</f>
        <v>45.965417867435157</v>
      </c>
      <c r="J41" s="3"/>
      <c r="K41" s="3"/>
      <c r="L41" s="13" t="s">
        <v>22</v>
      </c>
      <c r="M41" s="39">
        <v>102753</v>
      </c>
      <c r="N41" s="37">
        <v>106116</v>
      </c>
      <c r="O41" s="167">
        <f>SUM(M41:N41)</f>
        <v>208869</v>
      </c>
      <c r="P41" s="38">
        <v>0</v>
      </c>
      <c r="Q41" s="170">
        <f>O41+P41</f>
        <v>208869</v>
      </c>
      <c r="R41" s="39">
        <v>130000</v>
      </c>
      <c r="S41" s="37">
        <v>135450</v>
      </c>
      <c r="T41" s="167">
        <f>SUM(R41:S41)</f>
        <v>265450</v>
      </c>
      <c r="U41" s="38">
        <v>0</v>
      </c>
      <c r="V41" s="170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4" t="s">
        <v>23</v>
      </c>
      <c r="C42" s="125">
        <f>+C39+C40+C41</f>
        <v>2127</v>
      </c>
      <c r="D42" s="127">
        <f t="shared" ref="D42:H42" si="48">+D39+D40+D41</f>
        <v>2127</v>
      </c>
      <c r="E42" s="151">
        <f t="shared" si="48"/>
        <v>4254</v>
      </c>
      <c r="F42" s="125">
        <f t="shared" si="48"/>
        <v>2753</v>
      </c>
      <c r="G42" s="127">
        <f t="shared" si="48"/>
        <v>2753</v>
      </c>
      <c r="H42" s="157">
        <f t="shared" si="48"/>
        <v>5506</v>
      </c>
      <c r="I42" s="129">
        <f t="shared" ref="I42" si="49">IF(E42=0,0,((H42/E42)-1)*100)</f>
        <v>29.431123648330981</v>
      </c>
      <c r="J42" s="7"/>
      <c r="K42" s="7"/>
      <c r="L42" s="41" t="s">
        <v>23</v>
      </c>
      <c r="M42" s="45">
        <f>+M39+M40+M41</f>
        <v>307356</v>
      </c>
      <c r="N42" s="43">
        <f t="shared" ref="N42:V42" si="50">+N39+N40+N41</f>
        <v>327537</v>
      </c>
      <c r="O42" s="168">
        <f t="shared" si="50"/>
        <v>634893</v>
      </c>
      <c r="P42" s="44">
        <f t="shared" si="50"/>
        <v>0</v>
      </c>
      <c r="Q42" s="171">
        <f t="shared" si="50"/>
        <v>634893</v>
      </c>
      <c r="R42" s="45">
        <f t="shared" si="50"/>
        <v>381502</v>
      </c>
      <c r="S42" s="43">
        <f t="shared" si="50"/>
        <v>396670</v>
      </c>
      <c r="T42" s="168">
        <f t="shared" si="50"/>
        <v>778172</v>
      </c>
      <c r="U42" s="44">
        <f t="shared" si="50"/>
        <v>0</v>
      </c>
      <c r="V42" s="171">
        <f t="shared" si="50"/>
        <v>778172</v>
      </c>
      <c r="W42" s="46">
        <f t="shared" ref="W42" si="51">IF(Q42=0,0,((V42/Q42)-1)*100)</f>
        <v>22.567424747162114</v>
      </c>
      <c r="X42" s="278"/>
      <c r="Y42" s="278"/>
    </row>
    <row r="43" spans="2:25" ht="13.5" thickTop="1" x14ac:dyDescent="0.2">
      <c r="B43" s="105" t="s">
        <v>24</v>
      </c>
      <c r="C43" s="118">
        <v>635</v>
      </c>
      <c r="D43" s="120">
        <v>635</v>
      </c>
      <c r="E43" s="150">
        <f t="shared" ref="E43:E45" si="52">SUM(C43:D43)</f>
        <v>1270</v>
      </c>
      <c r="F43" s="118">
        <v>939</v>
      </c>
      <c r="G43" s="120">
        <v>939</v>
      </c>
      <c r="H43" s="156">
        <f t="shared" ref="H43:H45" si="53">SUM(F43:G43)</f>
        <v>1878</v>
      </c>
      <c r="I43" s="121">
        <f t="shared" si="43"/>
        <v>47.874015748031496</v>
      </c>
      <c r="J43" s="7"/>
      <c r="K43" s="3"/>
      <c r="L43" s="13" t="s">
        <v>24</v>
      </c>
      <c r="M43" s="39">
        <v>91126</v>
      </c>
      <c r="N43" s="37">
        <v>91821</v>
      </c>
      <c r="O43" s="167">
        <f t="shared" ref="O43:O45" si="54">SUM(M43:N43)</f>
        <v>182947</v>
      </c>
      <c r="P43" s="138">
        <v>0</v>
      </c>
      <c r="Q43" s="267">
        <f t="shared" ref="Q43:Q45" si="55">O43+P43</f>
        <v>182947</v>
      </c>
      <c r="R43" s="39">
        <v>131160</v>
      </c>
      <c r="S43" s="37">
        <v>131202</v>
      </c>
      <c r="T43" s="167">
        <f t="shared" ref="T43:T45" si="56">SUM(R43:S43)</f>
        <v>262362</v>
      </c>
      <c r="U43" s="138">
        <v>0</v>
      </c>
      <c r="V43" s="267">
        <f>T43+U43</f>
        <v>262362</v>
      </c>
      <c r="W43" s="40">
        <f t="shared" si="47"/>
        <v>43.408746795520003</v>
      </c>
    </row>
    <row r="44" spans="2:25" x14ac:dyDescent="0.2">
      <c r="B44" s="105" t="s">
        <v>64</v>
      </c>
      <c r="C44" s="118">
        <v>545</v>
      </c>
      <c r="D44" s="120">
        <v>545</v>
      </c>
      <c r="E44" s="150">
        <f>SUM(C44:D44)</f>
        <v>1090</v>
      </c>
      <c r="F44" s="118">
        <v>885</v>
      </c>
      <c r="G44" s="120">
        <v>885</v>
      </c>
      <c r="H44" s="156">
        <f>SUM(F44:G44)</f>
        <v>1770</v>
      </c>
      <c r="I44" s="121">
        <f>IF(E44=0,0,((H44/E44)-1)*100)</f>
        <v>62.385321100917437</v>
      </c>
      <c r="J44" s="3"/>
      <c r="K44" s="3"/>
      <c r="L44" s="13" t="s">
        <v>64</v>
      </c>
      <c r="M44" s="39">
        <v>78625</v>
      </c>
      <c r="N44" s="37">
        <v>78250</v>
      </c>
      <c r="O44" s="167">
        <f>SUM(M44:N44)</f>
        <v>156875</v>
      </c>
      <c r="P44" s="138">
        <v>0</v>
      </c>
      <c r="Q44" s="167">
        <f>O44+P44</f>
        <v>156875</v>
      </c>
      <c r="R44" s="39">
        <v>121010</v>
      </c>
      <c r="S44" s="37">
        <v>120633</v>
      </c>
      <c r="T44" s="167">
        <f>SUM(R44:S44)</f>
        <v>241643</v>
      </c>
      <c r="U44" s="138">
        <v>0</v>
      </c>
      <c r="V44" s="167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5" t="s">
        <v>26</v>
      </c>
      <c r="C45" s="118">
        <v>516</v>
      </c>
      <c r="D45" s="120">
        <v>516</v>
      </c>
      <c r="E45" s="150">
        <f t="shared" si="52"/>
        <v>1032</v>
      </c>
      <c r="F45" s="118">
        <v>751</v>
      </c>
      <c r="G45" s="120">
        <v>752</v>
      </c>
      <c r="H45" s="156">
        <f t="shared" si="53"/>
        <v>1503</v>
      </c>
      <c r="I45" s="121">
        <f t="shared" si="43"/>
        <v>45.63953488372092</v>
      </c>
      <c r="J45" s="3"/>
      <c r="K45" s="3"/>
      <c r="L45" s="13" t="s">
        <v>26</v>
      </c>
      <c r="M45" s="39">
        <v>69508</v>
      </c>
      <c r="N45" s="37">
        <v>69360</v>
      </c>
      <c r="O45" s="167">
        <f t="shared" si="54"/>
        <v>138868</v>
      </c>
      <c r="P45" s="138">
        <v>0</v>
      </c>
      <c r="Q45" s="167">
        <f t="shared" si="55"/>
        <v>138868</v>
      </c>
      <c r="R45" s="39">
        <v>113099</v>
      </c>
      <c r="S45" s="37">
        <v>113326</v>
      </c>
      <c r="T45" s="167">
        <f t="shared" si="56"/>
        <v>226425</v>
      </c>
      <c r="U45" s="138">
        <v>0</v>
      </c>
      <c r="V45" s="167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1" t="s">
        <v>27</v>
      </c>
      <c r="C46" s="125">
        <f>+C43+C44+C45</f>
        <v>1696</v>
      </c>
      <c r="D46" s="133">
        <f t="shared" ref="D46:H46" si="57">+D43+D44+D45</f>
        <v>1696</v>
      </c>
      <c r="E46" s="152">
        <f t="shared" si="57"/>
        <v>3392</v>
      </c>
      <c r="F46" s="125">
        <f t="shared" si="57"/>
        <v>2575</v>
      </c>
      <c r="G46" s="133">
        <f t="shared" si="57"/>
        <v>2576</v>
      </c>
      <c r="H46" s="158">
        <f t="shared" si="57"/>
        <v>5151</v>
      </c>
      <c r="I46" s="128">
        <f t="shared" si="43"/>
        <v>51.857311320754704</v>
      </c>
      <c r="J46" s="9"/>
      <c r="K46" s="10"/>
      <c r="L46" s="47" t="s">
        <v>27</v>
      </c>
      <c r="M46" s="48">
        <f>+M43+M44+M45</f>
        <v>239259</v>
      </c>
      <c r="N46" s="49">
        <f t="shared" ref="N46:V46" si="58">+N43+N44+N45</f>
        <v>239431</v>
      </c>
      <c r="O46" s="169">
        <f t="shared" si="58"/>
        <v>478690</v>
      </c>
      <c r="P46" s="49">
        <f t="shared" si="58"/>
        <v>0</v>
      </c>
      <c r="Q46" s="169">
        <f t="shared" si="58"/>
        <v>478690</v>
      </c>
      <c r="R46" s="48">
        <f t="shared" si="58"/>
        <v>365269</v>
      </c>
      <c r="S46" s="49">
        <f t="shared" si="58"/>
        <v>365161</v>
      </c>
      <c r="T46" s="169">
        <f t="shared" si="58"/>
        <v>730430</v>
      </c>
      <c r="U46" s="49">
        <f t="shared" si="58"/>
        <v>0</v>
      </c>
      <c r="V46" s="169">
        <f t="shared" si="58"/>
        <v>730430</v>
      </c>
      <c r="W46" s="50">
        <f t="shared" si="47"/>
        <v>52.589358457456804</v>
      </c>
    </row>
    <row r="47" spans="2:25" ht="13.5" thickTop="1" x14ac:dyDescent="0.2">
      <c r="B47" s="105" t="s">
        <v>28</v>
      </c>
      <c r="C47" s="118">
        <v>482</v>
      </c>
      <c r="D47" s="120">
        <v>482</v>
      </c>
      <c r="E47" s="153">
        <f t="shared" ref="E47:E49" si="59">SUM(C47:D47)</f>
        <v>964</v>
      </c>
      <c r="F47" s="118">
        <v>792</v>
      </c>
      <c r="G47" s="120">
        <v>791</v>
      </c>
      <c r="H47" s="159">
        <f t="shared" ref="H47:H49" si="60">SUM(F47:G47)</f>
        <v>1583</v>
      </c>
      <c r="I47" s="121">
        <f t="shared" si="43"/>
        <v>64.211618257261406</v>
      </c>
      <c r="J47" s="3"/>
      <c r="K47" s="3"/>
      <c r="L47" s="13" t="s">
        <v>29</v>
      </c>
      <c r="M47" s="39">
        <v>74545</v>
      </c>
      <c r="N47" s="37">
        <v>77281</v>
      </c>
      <c r="O47" s="167">
        <f t="shared" ref="O47:O49" si="61">SUM(M47:N47)</f>
        <v>151826</v>
      </c>
      <c r="P47" s="138">
        <v>0</v>
      </c>
      <c r="Q47" s="167">
        <f>O47+P47</f>
        <v>151826</v>
      </c>
      <c r="R47" s="39">
        <v>126436</v>
      </c>
      <c r="S47" s="37">
        <v>127137</v>
      </c>
      <c r="T47" s="167">
        <f t="shared" ref="T47:T49" si="62">SUM(R47:S47)</f>
        <v>253573</v>
      </c>
      <c r="U47" s="138">
        <v>0</v>
      </c>
      <c r="V47" s="167">
        <f>T47+U47</f>
        <v>253573</v>
      </c>
      <c r="W47" s="40">
        <f t="shared" si="47"/>
        <v>67.015530936730201</v>
      </c>
    </row>
    <row r="48" spans="2:25" x14ac:dyDescent="0.2">
      <c r="B48" s="105" t="s">
        <v>30</v>
      </c>
      <c r="C48" s="118">
        <v>546</v>
      </c>
      <c r="D48" s="120">
        <v>546</v>
      </c>
      <c r="E48" s="150">
        <f t="shared" si="59"/>
        <v>1092</v>
      </c>
      <c r="F48" s="118">
        <v>868</v>
      </c>
      <c r="G48" s="120">
        <v>868</v>
      </c>
      <c r="H48" s="150">
        <f t="shared" si="60"/>
        <v>1736</v>
      </c>
      <c r="I48" s="121">
        <f t="shared" si="43"/>
        <v>58.974358974358964</v>
      </c>
      <c r="J48" s="3"/>
      <c r="K48" s="3"/>
      <c r="L48" s="13" t="s">
        <v>30</v>
      </c>
      <c r="M48" s="39">
        <v>80825</v>
      </c>
      <c r="N48" s="37">
        <v>86333</v>
      </c>
      <c r="O48" s="167">
        <f t="shared" si="61"/>
        <v>167158</v>
      </c>
      <c r="P48" s="138">
        <v>0</v>
      </c>
      <c r="Q48" s="167">
        <f t="shared" ref="Q48:Q49" si="63">O48+P48</f>
        <v>167158</v>
      </c>
      <c r="R48" s="39">
        <v>132281</v>
      </c>
      <c r="S48" s="37">
        <v>137289</v>
      </c>
      <c r="T48" s="167">
        <f t="shared" si="62"/>
        <v>269570</v>
      </c>
      <c r="U48" s="138">
        <v>0</v>
      </c>
      <c r="V48" s="167">
        <f>T48+U48</f>
        <v>269570</v>
      </c>
      <c r="W48" s="40">
        <f t="shared" si="47"/>
        <v>61.266586104164929</v>
      </c>
    </row>
    <row r="49" spans="2:25" ht="13.5" thickBot="1" x14ac:dyDescent="0.25">
      <c r="B49" s="105" t="s">
        <v>31</v>
      </c>
      <c r="C49" s="118">
        <v>510</v>
      </c>
      <c r="D49" s="134">
        <v>510</v>
      </c>
      <c r="E49" s="154">
        <f t="shared" si="59"/>
        <v>1020</v>
      </c>
      <c r="F49" s="118">
        <v>798</v>
      </c>
      <c r="G49" s="134">
        <v>799</v>
      </c>
      <c r="H49" s="154">
        <f t="shared" si="60"/>
        <v>1597</v>
      </c>
      <c r="I49" s="135">
        <f t="shared" si="43"/>
        <v>56.568627450980394</v>
      </c>
      <c r="J49" s="3"/>
      <c r="K49" s="3"/>
      <c r="L49" s="13" t="s">
        <v>31</v>
      </c>
      <c r="M49" s="39">
        <v>79105</v>
      </c>
      <c r="N49" s="37">
        <v>81299</v>
      </c>
      <c r="O49" s="167">
        <f t="shared" si="61"/>
        <v>160404</v>
      </c>
      <c r="P49" s="138">
        <v>0</v>
      </c>
      <c r="Q49" s="167">
        <f t="shared" si="63"/>
        <v>160404</v>
      </c>
      <c r="R49" s="39">
        <v>121573</v>
      </c>
      <c r="S49" s="37">
        <v>122821</v>
      </c>
      <c r="T49" s="167">
        <f t="shared" si="62"/>
        <v>244394</v>
      </c>
      <c r="U49" s="138">
        <v>0</v>
      </c>
      <c r="V49" s="167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4" t="s">
        <v>65</v>
      </c>
      <c r="C50" s="125">
        <f>+C47+C48+C49</f>
        <v>1538</v>
      </c>
      <c r="D50" s="127">
        <f t="shared" ref="D50:H50" si="64">+D47+D48+D49</f>
        <v>1538</v>
      </c>
      <c r="E50" s="151">
        <f t="shared" si="64"/>
        <v>3076</v>
      </c>
      <c r="F50" s="125">
        <f t="shared" si="64"/>
        <v>2458</v>
      </c>
      <c r="G50" s="127">
        <f t="shared" si="64"/>
        <v>2458</v>
      </c>
      <c r="H50" s="160">
        <f t="shared" si="64"/>
        <v>4916</v>
      </c>
      <c r="I50" s="128">
        <f t="shared" si="43"/>
        <v>59.81794538361509</v>
      </c>
      <c r="J50" s="3"/>
      <c r="K50" s="3"/>
      <c r="L50" s="41" t="s">
        <v>65</v>
      </c>
      <c r="M50" s="45">
        <f>+M47+M48+M49</f>
        <v>234475</v>
      </c>
      <c r="N50" s="43">
        <f t="shared" ref="N50:V50" si="65">+N47+N48+N49</f>
        <v>244913</v>
      </c>
      <c r="O50" s="168">
        <f t="shared" si="65"/>
        <v>479388</v>
      </c>
      <c r="P50" s="43">
        <f t="shared" si="65"/>
        <v>0</v>
      </c>
      <c r="Q50" s="168">
        <f t="shared" si="65"/>
        <v>479388</v>
      </c>
      <c r="R50" s="45">
        <f t="shared" si="65"/>
        <v>380290</v>
      </c>
      <c r="S50" s="43">
        <f t="shared" si="65"/>
        <v>387247</v>
      </c>
      <c r="T50" s="168">
        <f t="shared" si="65"/>
        <v>767537</v>
      </c>
      <c r="U50" s="43">
        <f t="shared" si="65"/>
        <v>0</v>
      </c>
      <c r="V50" s="168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4" t="s">
        <v>33</v>
      </c>
      <c r="C51" s="125">
        <f t="shared" ref="C51:H51" si="66">+C42+C46+C50</f>
        <v>5361</v>
      </c>
      <c r="D51" s="127">
        <f t="shared" si="66"/>
        <v>5361</v>
      </c>
      <c r="E51" s="151">
        <f t="shared" si="66"/>
        <v>10722</v>
      </c>
      <c r="F51" s="125">
        <f t="shared" si="66"/>
        <v>7786</v>
      </c>
      <c r="G51" s="127">
        <f t="shared" si="66"/>
        <v>7787</v>
      </c>
      <c r="H51" s="157">
        <f t="shared" si="66"/>
        <v>15573</v>
      </c>
      <c r="I51" s="129">
        <f>IF(E51=0,0,((H51/E51)-1)*100)</f>
        <v>45.243424734191386</v>
      </c>
      <c r="J51" s="7"/>
      <c r="K51" s="3"/>
      <c r="L51" s="41" t="s">
        <v>33</v>
      </c>
      <c r="M51" s="45">
        <f t="shared" ref="M51:V51" si="67">+M42+M46+M50</f>
        <v>781090</v>
      </c>
      <c r="N51" s="43">
        <f t="shared" si="67"/>
        <v>811881</v>
      </c>
      <c r="O51" s="168">
        <f t="shared" si="67"/>
        <v>1592971</v>
      </c>
      <c r="P51" s="44">
        <f t="shared" si="67"/>
        <v>0</v>
      </c>
      <c r="Q51" s="171">
        <f t="shared" si="67"/>
        <v>1592971</v>
      </c>
      <c r="R51" s="45">
        <f t="shared" si="67"/>
        <v>1127061</v>
      </c>
      <c r="S51" s="43">
        <f t="shared" si="67"/>
        <v>1149078</v>
      </c>
      <c r="T51" s="168">
        <f t="shared" si="67"/>
        <v>2276139</v>
      </c>
      <c r="U51" s="44">
        <f t="shared" si="67"/>
        <v>0</v>
      </c>
      <c r="V51" s="171">
        <f t="shared" si="67"/>
        <v>2276139</v>
      </c>
      <c r="W51" s="46">
        <f>IF(Q51=0,0,((V51/Q51)-1)*100)</f>
        <v>42.886405339456914</v>
      </c>
      <c r="X51" s="278"/>
      <c r="Y51" s="278"/>
    </row>
    <row r="52" spans="2:25" ht="14.25" thickTop="1" thickBot="1" x14ac:dyDescent="0.25">
      <c r="B52" s="124" t="s">
        <v>11</v>
      </c>
      <c r="C52" s="125">
        <f>+C51+C38</f>
        <v>7192</v>
      </c>
      <c r="D52" s="127">
        <f t="shared" ref="D52:H52" si="68">+D51+D38</f>
        <v>7221</v>
      </c>
      <c r="E52" s="151">
        <f t="shared" si="68"/>
        <v>14413</v>
      </c>
      <c r="F52" s="125">
        <f t="shared" si="68"/>
        <v>10069</v>
      </c>
      <c r="G52" s="127">
        <f t="shared" si="68"/>
        <v>10068</v>
      </c>
      <c r="H52" s="157">
        <f t="shared" si="68"/>
        <v>20137</v>
      </c>
      <c r="I52" s="129">
        <f t="shared" ref="I52" si="69">IF(E52=0,0,((H52/E52)-1)*100)</f>
        <v>39.71414695066953</v>
      </c>
      <c r="J52" s="7"/>
      <c r="K52" s="7"/>
      <c r="L52" s="41" t="s">
        <v>11</v>
      </c>
      <c r="M52" s="45">
        <f>+M51+M38</f>
        <v>1053195</v>
      </c>
      <c r="N52" s="43">
        <f t="shared" ref="N52:V52" si="70">+N51+N38</f>
        <v>1083885</v>
      </c>
      <c r="O52" s="168">
        <f t="shared" si="70"/>
        <v>2137080</v>
      </c>
      <c r="P52" s="44">
        <f t="shared" si="70"/>
        <v>0</v>
      </c>
      <c r="Q52" s="171">
        <f t="shared" si="70"/>
        <v>2137080</v>
      </c>
      <c r="R52" s="45">
        <f t="shared" si="70"/>
        <v>1482313</v>
      </c>
      <c r="S52" s="43">
        <f t="shared" si="70"/>
        <v>1499367</v>
      </c>
      <c r="T52" s="168">
        <f t="shared" si="70"/>
        <v>2981680</v>
      </c>
      <c r="U52" s="44">
        <f t="shared" si="70"/>
        <v>0</v>
      </c>
      <c r="V52" s="171">
        <f t="shared" si="70"/>
        <v>2981680</v>
      </c>
      <c r="W52" s="46">
        <f t="shared" ref="W52" si="71">IF(Q52=0,0,((V52/Q52)-1)*100)</f>
        <v>39.521215864637725</v>
      </c>
      <c r="X52" s="278"/>
      <c r="Y52" s="278"/>
    </row>
    <row r="53" spans="2:25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2"/>
      <c r="J53" s="3"/>
      <c r="K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K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2:25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K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2:25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3"/>
      <c r="C57" s="553" t="s">
        <v>62</v>
      </c>
      <c r="D57" s="554"/>
      <c r="E57" s="555"/>
      <c r="F57" s="526" t="s">
        <v>63</v>
      </c>
      <c r="G57" s="527"/>
      <c r="H57" s="528"/>
      <c r="I57" s="104" t="s">
        <v>6</v>
      </c>
      <c r="J57" s="3"/>
      <c r="K57" s="3"/>
      <c r="L57" s="11"/>
      <c r="M57" s="529" t="s">
        <v>62</v>
      </c>
      <c r="N57" s="530"/>
      <c r="O57" s="530"/>
      <c r="P57" s="530"/>
      <c r="Q57" s="531"/>
      <c r="R57" s="529" t="s">
        <v>63</v>
      </c>
      <c r="S57" s="530"/>
      <c r="T57" s="530"/>
      <c r="U57" s="530"/>
      <c r="V57" s="531"/>
      <c r="W57" s="12" t="s">
        <v>6</v>
      </c>
    </row>
    <row r="58" spans="2:25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K58" s="3"/>
      <c r="L58" s="13" t="s">
        <v>7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8</v>
      </c>
    </row>
    <row r="59" spans="2:25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K59" s="3"/>
      <c r="L59" s="22"/>
      <c r="M59" s="23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2:25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5" t="s">
        <v>16</v>
      </c>
      <c r="C61" s="118">
        <f t="shared" ref="C61:H63" si="72">+C9+C35</f>
        <v>651</v>
      </c>
      <c r="D61" s="120">
        <f t="shared" si="72"/>
        <v>649</v>
      </c>
      <c r="E61" s="156">
        <f t="shared" si="72"/>
        <v>1300</v>
      </c>
      <c r="F61" s="118">
        <f t="shared" si="72"/>
        <v>834</v>
      </c>
      <c r="G61" s="120">
        <f t="shared" si="72"/>
        <v>834</v>
      </c>
      <c r="H61" s="156">
        <f t="shared" si="72"/>
        <v>1668</v>
      </c>
      <c r="I61" s="121">
        <f t="shared" ref="I61:I63" si="73">IF(E61=0,0,((H61/E61)-1)*100)</f>
        <v>28.307692307692299</v>
      </c>
      <c r="J61" s="3"/>
      <c r="K61" s="6"/>
      <c r="L61" s="13" t="s">
        <v>16</v>
      </c>
      <c r="M61" s="36">
        <f t="shared" ref="M61:N63" si="74">+M9+M35</f>
        <v>90584</v>
      </c>
      <c r="N61" s="37">
        <f t="shared" si="74"/>
        <v>92303</v>
      </c>
      <c r="O61" s="167">
        <f>SUM(M61:N61)</f>
        <v>182887</v>
      </c>
      <c r="P61" s="38">
        <f t="shared" ref="P61:S63" si="75">+P9+P35</f>
        <v>0</v>
      </c>
      <c r="Q61" s="167">
        <f t="shared" si="75"/>
        <v>182887</v>
      </c>
      <c r="R61" s="39">
        <f t="shared" si="75"/>
        <v>119365</v>
      </c>
      <c r="S61" s="37">
        <f t="shared" si="75"/>
        <v>118793</v>
      </c>
      <c r="T61" s="167">
        <f>SUM(R61:S61)</f>
        <v>238158</v>
      </c>
      <c r="U61" s="38">
        <f>U9+U35</f>
        <v>0</v>
      </c>
      <c r="V61" s="170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5" t="s">
        <v>17</v>
      </c>
      <c r="C62" s="118">
        <f t="shared" si="72"/>
        <v>649</v>
      </c>
      <c r="D62" s="120">
        <f t="shared" si="72"/>
        <v>650</v>
      </c>
      <c r="E62" s="156">
        <f t="shared" si="72"/>
        <v>1299</v>
      </c>
      <c r="F62" s="118">
        <f t="shared" si="72"/>
        <v>810</v>
      </c>
      <c r="G62" s="120">
        <f t="shared" si="72"/>
        <v>810</v>
      </c>
      <c r="H62" s="156">
        <f t="shared" si="72"/>
        <v>1620</v>
      </c>
      <c r="I62" s="121">
        <f t="shared" si="73"/>
        <v>24.711316397228632</v>
      </c>
      <c r="J62" s="3"/>
      <c r="K62" s="6"/>
      <c r="L62" s="13" t="s">
        <v>17</v>
      </c>
      <c r="M62" s="36">
        <f t="shared" si="74"/>
        <v>95491</v>
      </c>
      <c r="N62" s="37">
        <f t="shared" si="74"/>
        <v>94384</v>
      </c>
      <c r="O62" s="167">
        <f t="shared" ref="O62:O63" si="77">SUM(M62:N62)</f>
        <v>189875</v>
      </c>
      <c r="P62" s="38">
        <f t="shared" si="75"/>
        <v>0</v>
      </c>
      <c r="Q62" s="167">
        <f t="shared" si="75"/>
        <v>189875</v>
      </c>
      <c r="R62" s="39">
        <f t="shared" si="75"/>
        <v>130370</v>
      </c>
      <c r="S62" s="37">
        <f t="shared" si="75"/>
        <v>127429</v>
      </c>
      <c r="T62" s="167">
        <f t="shared" ref="T62:T63" si="78">SUM(R62:S62)</f>
        <v>257799</v>
      </c>
      <c r="U62" s="38">
        <f>U10+U36</f>
        <v>0</v>
      </c>
      <c r="V62" s="170">
        <f>+T62+U62</f>
        <v>257799</v>
      </c>
      <c r="W62" s="40">
        <f t="shared" si="76"/>
        <v>35.773008558262021</v>
      </c>
    </row>
    <row r="63" spans="2:25" ht="13.5" thickBot="1" x14ac:dyDescent="0.25">
      <c r="B63" s="110" t="s">
        <v>18</v>
      </c>
      <c r="C63" s="122">
        <f t="shared" si="72"/>
        <v>758</v>
      </c>
      <c r="D63" s="123">
        <f t="shared" si="72"/>
        <v>787</v>
      </c>
      <c r="E63" s="156">
        <f t="shared" si="72"/>
        <v>1545</v>
      </c>
      <c r="F63" s="122">
        <f t="shared" si="72"/>
        <v>1041</v>
      </c>
      <c r="G63" s="123">
        <f t="shared" si="72"/>
        <v>1039</v>
      </c>
      <c r="H63" s="156">
        <f t="shared" si="72"/>
        <v>2080</v>
      </c>
      <c r="I63" s="121">
        <f t="shared" si="73"/>
        <v>34.627831715210355</v>
      </c>
      <c r="J63" s="3"/>
      <c r="K63" s="6"/>
      <c r="L63" s="22" t="s">
        <v>18</v>
      </c>
      <c r="M63" s="36">
        <f t="shared" si="74"/>
        <v>118989</v>
      </c>
      <c r="N63" s="37">
        <f t="shared" si="74"/>
        <v>116988</v>
      </c>
      <c r="O63" s="167">
        <f t="shared" si="77"/>
        <v>235977</v>
      </c>
      <c r="P63" s="38">
        <f t="shared" si="75"/>
        <v>0</v>
      </c>
      <c r="Q63" s="167">
        <f t="shared" si="75"/>
        <v>235977</v>
      </c>
      <c r="R63" s="39">
        <f t="shared" si="75"/>
        <v>158287</v>
      </c>
      <c r="S63" s="37">
        <f t="shared" si="75"/>
        <v>153814</v>
      </c>
      <c r="T63" s="167">
        <f t="shared" si="78"/>
        <v>312101</v>
      </c>
      <c r="U63" s="38">
        <f>U11+U37</f>
        <v>0</v>
      </c>
      <c r="V63" s="170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4" t="s">
        <v>19</v>
      </c>
      <c r="C64" s="125">
        <f>+C61+C62+C63</f>
        <v>2058</v>
      </c>
      <c r="D64" s="126">
        <f t="shared" ref="D64:H64" si="79">+D61+D62+D63</f>
        <v>2086</v>
      </c>
      <c r="E64" s="151">
        <f t="shared" si="79"/>
        <v>4144</v>
      </c>
      <c r="F64" s="125">
        <f t="shared" si="79"/>
        <v>2685</v>
      </c>
      <c r="G64" s="127">
        <f t="shared" si="79"/>
        <v>2683</v>
      </c>
      <c r="H64" s="160">
        <f t="shared" si="79"/>
        <v>5368</v>
      </c>
      <c r="I64" s="128">
        <f>IF(E64=0,0,((H64/E64)-1)*100)</f>
        <v>29.536679536679532</v>
      </c>
      <c r="J64" s="3"/>
      <c r="K64" s="3"/>
      <c r="L64" s="41" t="s">
        <v>19</v>
      </c>
      <c r="M64" s="42">
        <f>+M61+M62+M63</f>
        <v>305064</v>
      </c>
      <c r="N64" s="43">
        <f t="shared" ref="N64:V64" si="80">+N61+N62+N63</f>
        <v>303675</v>
      </c>
      <c r="O64" s="168">
        <f t="shared" si="80"/>
        <v>608739</v>
      </c>
      <c r="P64" s="44">
        <f t="shared" si="80"/>
        <v>0</v>
      </c>
      <c r="Q64" s="168">
        <f t="shared" si="80"/>
        <v>608739</v>
      </c>
      <c r="R64" s="45">
        <f t="shared" si="80"/>
        <v>408022</v>
      </c>
      <c r="S64" s="43">
        <f t="shared" si="80"/>
        <v>400036</v>
      </c>
      <c r="T64" s="168">
        <f t="shared" si="80"/>
        <v>808058</v>
      </c>
      <c r="U64" s="43">
        <f t="shared" si="80"/>
        <v>0</v>
      </c>
      <c r="V64" s="168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5" t="s">
        <v>20</v>
      </c>
      <c r="C65" s="118">
        <f t="shared" ref="C65:H67" si="81">+C13+C39</f>
        <v>851</v>
      </c>
      <c r="D65" s="120">
        <f t="shared" si="81"/>
        <v>851</v>
      </c>
      <c r="E65" s="156">
        <f t="shared" si="81"/>
        <v>1702</v>
      </c>
      <c r="F65" s="118">
        <f t="shared" si="81"/>
        <v>1126</v>
      </c>
      <c r="G65" s="120">
        <f t="shared" si="81"/>
        <v>1126</v>
      </c>
      <c r="H65" s="156">
        <f t="shared" si="81"/>
        <v>2252</v>
      </c>
      <c r="I65" s="121">
        <f t="shared" ref="I65:I76" si="82">IF(E65=0,0,((H65/E65)-1)*100)</f>
        <v>32.31492361927144</v>
      </c>
      <c r="J65" s="3"/>
      <c r="K65" s="3"/>
      <c r="L65" s="13" t="s">
        <v>20</v>
      </c>
      <c r="M65" s="36">
        <f t="shared" ref="M65:N67" si="83">+M13+M39</f>
        <v>117575</v>
      </c>
      <c r="N65" s="37">
        <f t="shared" si="83"/>
        <v>127304</v>
      </c>
      <c r="O65" s="167">
        <f t="shared" ref="O65:O66" si="84">SUM(M65:N65)</f>
        <v>244879</v>
      </c>
      <c r="P65" s="38">
        <f t="shared" ref="P65:S67" si="85">+P13+P39</f>
        <v>0</v>
      </c>
      <c r="Q65" s="167">
        <f t="shared" si="85"/>
        <v>244879</v>
      </c>
      <c r="R65" s="39">
        <f t="shared" si="85"/>
        <v>161281</v>
      </c>
      <c r="S65" s="37">
        <f t="shared" si="85"/>
        <v>161350</v>
      </c>
      <c r="T65" s="167">
        <f t="shared" ref="T65:T66" si="86">SUM(R65:S65)</f>
        <v>322631</v>
      </c>
      <c r="U65" s="38">
        <f>U13+U39</f>
        <v>0</v>
      </c>
      <c r="V65" s="170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5" t="s">
        <v>21</v>
      </c>
      <c r="C66" s="118">
        <f t="shared" si="81"/>
        <v>733</v>
      </c>
      <c r="D66" s="120">
        <f t="shared" si="81"/>
        <v>733</v>
      </c>
      <c r="E66" s="156">
        <f t="shared" si="81"/>
        <v>1466</v>
      </c>
      <c r="F66" s="118">
        <f t="shared" si="81"/>
        <v>998</v>
      </c>
      <c r="G66" s="120">
        <f t="shared" si="81"/>
        <v>999</v>
      </c>
      <c r="H66" s="156">
        <f t="shared" si="81"/>
        <v>1997</v>
      </c>
      <c r="I66" s="121">
        <f t="shared" si="82"/>
        <v>36.221009549795369</v>
      </c>
      <c r="J66" s="3"/>
      <c r="K66" s="3"/>
      <c r="L66" s="13" t="s">
        <v>21</v>
      </c>
      <c r="M66" s="36">
        <f t="shared" si="83"/>
        <v>110153</v>
      </c>
      <c r="N66" s="37">
        <f t="shared" si="83"/>
        <v>115931</v>
      </c>
      <c r="O66" s="167">
        <f t="shared" si="84"/>
        <v>226084</v>
      </c>
      <c r="P66" s="38">
        <f t="shared" si="85"/>
        <v>0</v>
      </c>
      <c r="Q66" s="167">
        <f t="shared" si="85"/>
        <v>226084</v>
      </c>
      <c r="R66" s="39">
        <f t="shared" si="85"/>
        <v>140957</v>
      </c>
      <c r="S66" s="37">
        <f t="shared" si="85"/>
        <v>149992</v>
      </c>
      <c r="T66" s="167">
        <f t="shared" si="86"/>
        <v>290949</v>
      </c>
      <c r="U66" s="38">
        <f>U14+U40</f>
        <v>0</v>
      </c>
      <c r="V66" s="170">
        <f>+T66+U66</f>
        <v>290949</v>
      </c>
      <c r="W66" s="40">
        <f t="shared" si="87"/>
        <v>28.690663647139992</v>
      </c>
    </row>
    <row r="67" spans="2:25" ht="13.5" thickBot="1" x14ac:dyDescent="0.25">
      <c r="B67" s="105" t="s">
        <v>22</v>
      </c>
      <c r="C67" s="118">
        <f t="shared" si="81"/>
        <v>812</v>
      </c>
      <c r="D67" s="120">
        <f t="shared" si="81"/>
        <v>812</v>
      </c>
      <c r="E67" s="156">
        <f t="shared" si="81"/>
        <v>1624</v>
      </c>
      <c r="F67" s="118">
        <f t="shared" si="81"/>
        <v>1219</v>
      </c>
      <c r="G67" s="120">
        <f t="shared" si="81"/>
        <v>1219</v>
      </c>
      <c r="H67" s="156">
        <f t="shared" si="81"/>
        <v>2438</v>
      </c>
      <c r="I67" s="121">
        <f>IF(E67=0,0,((H67/E67)-1)*100)</f>
        <v>50.123152709359609</v>
      </c>
      <c r="J67" s="3"/>
      <c r="K67" s="3"/>
      <c r="L67" s="13" t="s">
        <v>22</v>
      </c>
      <c r="M67" s="36">
        <f t="shared" si="83"/>
        <v>115650</v>
      </c>
      <c r="N67" s="37">
        <f t="shared" si="83"/>
        <v>118527</v>
      </c>
      <c r="O67" s="167">
        <f>SUM(M67:N67)</f>
        <v>234177</v>
      </c>
      <c r="P67" s="38">
        <f t="shared" si="85"/>
        <v>0</v>
      </c>
      <c r="Q67" s="167">
        <f t="shared" si="85"/>
        <v>234177</v>
      </c>
      <c r="R67" s="39">
        <f t="shared" si="85"/>
        <v>156182</v>
      </c>
      <c r="S67" s="37">
        <f t="shared" si="85"/>
        <v>162048</v>
      </c>
      <c r="T67" s="167">
        <f>SUM(R67:S67)</f>
        <v>318230</v>
      </c>
      <c r="U67" s="38">
        <f>U15+U41</f>
        <v>0</v>
      </c>
      <c r="V67" s="170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4" t="s">
        <v>23</v>
      </c>
      <c r="C68" s="125">
        <f>+C65+C66+C67</f>
        <v>2396</v>
      </c>
      <c r="D68" s="127">
        <f t="shared" ref="D68:H68" si="88">+D65+D66+D67</f>
        <v>2396</v>
      </c>
      <c r="E68" s="151">
        <f t="shared" si="88"/>
        <v>4792</v>
      </c>
      <c r="F68" s="125">
        <f t="shared" si="88"/>
        <v>3343</v>
      </c>
      <c r="G68" s="127">
        <f t="shared" si="88"/>
        <v>3344</v>
      </c>
      <c r="H68" s="157">
        <f t="shared" si="88"/>
        <v>6687</v>
      </c>
      <c r="I68" s="129">
        <f>IF(E68=0,0,((H68/E68)-1)*100)</f>
        <v>39.545075125208683</v>
      </c>
      <c r="J68" s="7"/>
      <c r="K68" s="7"/>
      <c r="L68" s="41" t="s">
        <v>23</v>
      </c>
      <c r="M68" s="45">
        <f>+M65+M66+M67</f>
        <v>343378</v>
      </c>
      <c r="N68" s="43">
        <f t="shared" ref="N68:V68" si="89">+N65+N66+N67</f>
        <v>361762</v>
      </c>
      <c r="O68" s="168">
        <f t="shared" si="89"/>
        <v>705140</v>
      </c>
      <c r="P68" s="44">
        <f t="shared" si="89"/>
        <v>0</v>
      </c>
      <c r="Q68" s="171">
        <f t="shared" si="89"/>
        <v>705140</v>
      </c>
      <c r="R68" s="45">
        <f t="shared" si="89"/>
        <v>458420</v>
      </c>
      <c r="S68" s="43">
        <f t="shared" si="89"/>
        <v>473390</v>
      </c>
      <c r="T68" s="168">
        <f t="shared" si="89"/>
        <v>931810</v>
      </c>
      <c r="U68" s="44">
        <f t="shared" si="89"/>
        <v>0</v>
      </c>
      <c r="V68" s="171">
        <f t="shared" si="89"/>
        <v>931810</v>
      </c>
      <c r="W68" s="46">
        <f>IF(Q68=0,0,((V68/Q68)-1)*100)</f>
        <v>32.145389568029039</v>
      </c>
      <c r="X68" s="278"/>
      <c r="Y68" s="278"/>
    </row>
    <row r="69" spans="2:25" ht="13.5" thickTop="1" x14ac:dyDescent="0.2">
      <c r="B69" s="105" t="s">
        <v>24</v>
      </c>
      <c r="C69" s="118">
        <f t="shared" ref="C69:H71" si="90">+C17+C43</f>
        <v>749</v>
      </c>
      <c r="D69" s="120">
        <f t="shared" si="90"/>
        <v>749</v>
      </c>
      <c r="E69" s="156">
        <f t="shared" si="90"/>
        <v>1498</v>
      </c>
      <c r="F69" s="118">
        <f t="shared" si="90"/>
        <v>1132</v>
      </c>
      <c r="G69" s="120">
        <f t="shared" si="90"/>
        <v>1132</v>
      </c>
      <c r="H69" s="156">
        <f t="shared" si="90"/>
        <v>2264</v>
      </c>
      <c r="I69" s="121">
        <f t="shared" si="82"/>
        <v>51.134846461949259</v>
      </c>
      <c r="J69" s="7"/>
      <c r="K69" s="3"/>
      <c r="L69" s="13" t="s">
        <v>24</v>
      </c>
      <c r="M69" s="36">
        <f t="shared" ref="M69:N71" si="91">+M17+M43</f>
        <v>103938</v>
      </c>
      <c r="N69" s="37">
        <f t="shared" si="91"/>
        <v>104046</v>
      </c>
      <c r="O69" s="167">
        <f t="shared" ref="O69:O71" si="92">SUM(M69:N69)</f>
        <v>207984</v>
      </c>
      <c r="P69" s="38">
        <f t="shared" ref="P69:S71" si="93">+P17+P43</f>
        <v>0</v>
      </c>
      <c r="Q69" s="167">
        <f t="shared" si="93"/>
        <v>207984</v>
      </c>
      <c r="R69" s="39">
        <f t="shared" si="93"/>
        <v>155571</v>
      </c>
      <c r="S69" s="37">
        <f t="shared" si="93"/>
        <v>156052</v>
      </c>
      <c r="T69" s="167">
        <f t="shared" ref="T69:T71" si="94">SUM(R69:S69)</f>
        <v>311623</v>
      </c>
      <c r="U69" s="38">
        <f>U17+U43</f>
        <v>0</v>
      </c>
      <c r="V69" s="170">
        <f>+T69+U69</f>
        <v>311623</v>
      </c>
      <c r="W69" s="40">
        <f t="shared" si="87"/>
        <v>49.83027540580045</v>
      </c>
    </row>
    <row r="70" spans="2:25" x14ac:dyDescent="0.2">
      <c r="B70" s="105" t="s">
        <v>64</v>
      </c>
      <c r="C70" s="118">
        <f t="shared" si="90"/>
        <v>666</v>
      </c>
      <c r="D70" s="120">
        <f t="shared" si="90"/>
        <v>666</v>
      </c>
      <c r="E70" s="156">
        <f t="shared" si="90"/>
        <v>1332</v>
      </c>
      <c r="F70" s="118">
        <f t="shared" si="90"/>
        <v>1083</v>
      </c>
      <c r="G70" s="120">
        <f t="shared" si="90"/>
        <v>1083</v>
      </c>
      <c r="H70" s="156">
        <f t="shared" si="90"/>
        <v>2166</v>
      </c>
      <c r="I70" s="121">
        <f>IF(E70=0,0,((H70/E70)-1)*100)</f>
        <v>62.612612612612615</v>
      </c>
      <c r="J70" s="3"/>
      <c r="K70" s="3"/>
      <c r="L70" s="13" t="s">
        <v>64</v>
      </c>
      <c r="M70" s="36">
        <f t="shared" si="91"/>
        <v>91609</v>
      </c>
      <c r="N70" s="37">
        <f t="shared" si="91"/>
        <v>90717</v>
      </c>
      <c r="O70" s="167">
        <f>SUM(M70:N70)</f>
        <v>182326</v>
      </c>
      <c r="P70" s="38">
        <f t="shared" si="93"/>
        <v>0</v>
      </c>
      <c r="Q70" s="167">
        <f t="shared" si="93"/>
        <v>182326</v>
      </c>
      <c r="R70" s="39">
        <f t="shared" si="93"/>
        <v>145130</v>
      </c>
      <c r="S70" s="37">
        <f t="shared" si="93"/>
        <v>143647</v>
      </c>
      <c r="T70" s="167">
        <f>SUM(R70:S70)</f>
        <v>288777</v>
      </c>
      <c r="U70" s="138">
        <f>U18+U44</f>
        <v>0</v>
      </c>
      <c r="V70" s="167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5" t="s">
        <v>26</v>
      </c>
      <c r="C71" s="118">
        <f t="shared" si="90"/>
        <v>634</v>
      </c>
      <c r="D71" s="120">
        <f t="shared" si="90"/>
        <v>634</v>
      </c>
      <c r="E71" s="156">
        <f t="shared" si="90"/>
        <v>1268</v>
      </c>
      <c r="F71" s="118">
        <f t="shared" si="90"/>
        <v>937</v>
      </c>
      <c r="G71" s="120">
        <f t="shared" si="90"/>
        <v>938</v>
      </c>
      <c r="H71" s="156">
        <f t="shared" si="90"/>
        <v>1875</v>
      </c>
      <c r="I71" s="121">
        <f t="shared" si="82"/>
        <v>47.870662460567814</v>
      </c>
      <c r="J71" s="3"/>
      <c r="K71" s="3"/>
      <c r="L71" s="13" t="s">
        <v>26</v>
      </c>
      <c r="M71" s="36">
        <f t="shared" si="91"/>
        <v>82977</v>
      </c>
      <c r="N71" s="37">
        <f t="shared" si="91"/>
        <v>82388</v>
      </c>
      <c r="O71" s="167">
        <f t="shared" si="92"/>
        <v>165365</v>
      </c>
      <c r="P71" s="38">
        <f t="shared" si="93"/>
        <v>0</v>
      </c>
      <c r="Q71" s="167">
        <f t="shared" si="93"/>
        <v>165365</v>
      </c>
      <c r="R71" s="39">
        <f t="shared" si="93"/>
        <v>135663</v>
      </c>
      <c r="S71" s="37">
        <f t="shared" si="93"/>
        <v>134895</v>
      </c>
      <c r="T71" s="167">
        <f t="shared" si="94"/>
        <v>270558</v>
      </c>
      <c r="U71" s="138">
        <f>U19+U45</f>
        <v>0</v>
      </c>
      <c r="V71" s="167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1" t="s">
        <v>27</v>
      </c>
      <c r="C72" s="132">
        <f>+C69+C70+C71</f>
        <v>2049</v>
      </c>
      <c r="D72" s="137">
        <f t="shared" ref="D72:H72" si="95">+D69+D70+D71</f>
        <v>2049</v>
      </c>
      <c r="E72" s="161">
        <f t="shared" si="95"/>
        <v>4098</v>
      </c>
      <c r="F72" s="125">
        <f t="shared" si="95"/>
        <v>3152</v>
      </c>
      <c r="G72" s="133">
        <f t="shared" si="95"/>
        <v>3153</v>
      </c>
      <c r="H72" s="158">
        <f t="shared" si="95"/>
        <v>6305</v>
      </c>
      <c r="I72" s="128">
        <f t="shared" si="82"/>
        <v>53.855539287457297</v>
      </c>
      <c r="J72" s="9"/>
      <c r="K72" s="10"/>
      <c r="L72" s="47" t="s">
        <v>27</v>
      </c>
      <c r="M72" s="48">
        <f>+M69+M70+M71</f>
        <v>278524</v>
      </c>
      <c r="N72" s="49">
        <f t="shared" ref="N72:V72" si="96">+N69+N70+N71</f>
        <v>277151</v>
      </c>
      <c r="O72" s="169">
        <f t="shared" si="96"/>
        <v>555675</v>
      </c>
      <c r="P72" s="49">
        <f t="shared" si="96"/>
        <v>0</v>
      </c>
      <c r="Q72" s="169">
        <f t="shared" si="96"/>
        <v>555675</v>
      </c>
      <c r="R72" s="48">
        <f t="shared" si="96"/>
        <v>436364</v>
      </c>
      <c r="S72" s="49">
        <f t="shared" si="96"/>
        <v>434594</v>
      </c>
      <c r="T72" s="169">
        <f t="shared" si="96"/>
        <v>870958</v>
      </c>
      <c r="U72" s="49">
        <f t="shared" si="96"/>
        <v>0</v>
      </c>
      <c r="V72" s="169">
        <f t="shared" si="96"/>
        <v>870958</v>
      </c>
      <c r="W72" s="50">
        <f t="shared" si="87"/>
        <v>56.738741170648325</v>
      </c>
    </row>
    <row r="73" spans="2:25" ht="13.5" thickTop="1" x14ac:dyDescent="0.2">
      <c r="B73" s="105" t="s">
        <v>29</v>
      </c>
      <c r="C73" s="118">
        <f t="shared" ref="C73:H75" si="97">+C21+C47</f>
        <v>609</v>
      </c>
      <c r="D73" s="120">
        <f t="shared" si="97"/>
        <v>609</v>
      </c>
      <c r="E73" s="162">
        <f t="shared" si="97"/>
        <v>1218</v>
      </c>
      <c r="F73" s="118">
        <f t="shared" si="97"/>
        <v>989</v>
      </c>
      <c r="G73" s="120">
        <f t="shared" si="97"/>
        <v>988</v>
      </c>
      <c r="H73" s="159">
        <f t="shared" si="97"/>
        <v>1977</v>
      </c>
      <c r="I73" s="121">
        <f t="shared" si="82"/>
        <v>62.315270935960584</v>
      </c>
      <c r="J73" s="3"/>
      <c r="K73" s="3"/>
      <c r="L73" s="13" t="s">
        <v>29</v>
      </c>
      <c r="M73" s="36">
        <f t="shared" ref="M73:N75" si="98">+M21+M47</f>
        <v>88612</v>
      </c>
      <c r="N73" s="37">
        <f t="shared" si="98"/>
        <v>90252</v>
      </c>
      <c r="O73" s="167">
        <f t="shared" ref="O73:O75" si="99">SUM(M73:N73)</f>
        <v>178864</v>
      </c>
      <c r="P73" s="38">
        <f t="shared" ref="P73:S75" si="100">+P21+P47</f>
        <v>0</v>
      </c>
      <c r="Q73" s="167">
        <f t="shared" si="100"/>
        <v>178864</v>
      </c>
      <c r="R73" s="39">
        <f t="shared" si="100"/>
        <v>154231</v>
      </c>
      <c r="S73" s="37">
        <f t="shared" si="100"/>
        <v>152207</v>
      </c>
      <c r="T73" s="167">
        <f t="shared" ref="T73:T75" si="101">SUM(R73:S73)</f>
        <v>306438</v>
      </c>
      <c r="U73" s="138">
        <f>U21+U47</f>
        <v>0</v>
      </c>
      <c r="V73" s="167">
        <f>+T73+U73</f>
        <v>306438</v>
      </c>
      <c r="W73" s="40">
        <f t="shared" si="87"/>
        <v>71.324581805170411</v>
      </c>
    </row>
    <row r="74" spans="2:25" x14ac:dyDescent="0.2">
      <c r="B74" s="105" t="s">
        <v>30</v>
      </c>
      <c r="C74" s="118">
        <f t="shared" si="97"/>
        <v>688</v>
      </c>
      <c r="D74" s="120">
        <f t="shared" si="97"/>
        <v>688</v>
      </c>
      <c r="E74" s="150">
        <f t="shared" si="97"/>
        <v>1376</v>
      </c>
      <c r="F74" s="118">
        <f t="shared" si="97"/>
        <v>1065</v>
      </c>
      <c r="G74" s="120">
        <f t="shared" si="97"/>
        <v>1065</v>
      </c>
      <c r="H74" s="150">
        <f t="shared" si="97"/>
        <v>2130</v>
      </c>
      <c r="I74" s="121">
        <f t="shared" si="82"/>
        <v>54.796511627906973</v>
      </c>
      <c r="J74" s="3"/>
      <c r="K74" s="3"/>
      <c r="L74" s="13" t="s">
        <v>30</v>
      </c>
      <c r="M74" s="36">
        <f t="shared" si="98"/>
        <v>96384</v>
      </c>
      <c r="N74" s="37">
        <f t="shared" si="98"/>
        <v>102015</v>
      </c>
      <c r="O74" s="167">
        <f t="shared" si="99"/>
        <v>198399</v>
      </c>
      <c r="P74" s="38">
        <f t="shared" si="100"/>
        <v>0</v>
      </c>
      <c r="Q74" s="167">
        <f t="shared" si="100"/>
        <v>198399</v>
      </c>
      <c r="R74" s="39">
        <f t="shared" si="100"/>
        <v>159939</v>
      </c>
      <c r="S74" s="37">
        <f t="shared" si="100"/>
        <v>164892</v>
      </c>
      <c r="T74" s="167">
        <f t="shared" si="101"/>
        <v>324831</v>
      </c>
      <c r="U74" s="138">
        <f>U22+U48</f>
        <v>1</v>
      </c>
      <c r="V74" s="167">
        <f>+T74+U74</f>
        <v>324832</v>
      </c>
      <c r="W74" s="40">
        <f t="shared" si="87"/>
        <v>63.726631686651643</v>
      </c>
    </row>
    <row r="75" spans="2:25" ht="13.5" thickBot="1" x14ac:dyDescent="0.25">
      <c r="B75" s="105" t="s">
        <v>31</v>
      </c>
      <c r="C75" s="118">
        <f t="shared" si="97"/>
        <v>629</v>
      </c>
      <c r="D75" s="134">
        <f t="shared" si="97"/>
        <v>629</v>
      </c>
      <c r="E75" s="154">
        <f t="shared" si="97"/>
        <v>1258</v>
      </c>
      <c r="F75" s="118">
        <f t="shared" si="97"/>
        <v>982</v>
      </c>
      <c r="G75" s="134">
        <f t="shared" si="97"/>
        <v>984</v>
      </c>
      <c r="H75" s="154">
        <f t="shared" si="97"/>
        <v>1966</v>
      </c>
      <c r="I75" s="135">
        <f t="shared" si="82"/>
        <v>56.279809220985697</v>
      </c>
      <c r="J75" s="3"/>
      <c r="K75" s="3"/>
      <c r="L75" s="13" t="s">
        <v>31</v>
      </c>
      <c r="M75" s="36">
        <f t="shared" si="98"/>
        <v>91936</v>
      </c>
      <c r="N75" s="37">
        <f t="shared" si="98"/>
        <v>93405</v>
      </c>
      <c r="O75" s="167">
        <f t="shared" si="99"/>
        <v>185341</v>
      </c>
      <c r="P75" s="38">
        <f t="shared" si="100"/>
        <v>0</v>
      </c>
      <c r="Q75" s="167">
        <f t="shared" si="100"/>
        <v>185341</v>
      </c>
      <c r="R75" s="39">
        <f t="shared" si="100"/>
        <v>146409</v>
      </c>
      <c r="S75" s="37">
        <f t="shared" si="100"/>
        <v>145757</v>
      </c>
      <c r="T75" s="167">
        <f t="shared" si="101"/>
        <v>292166</v>
      </c>
      <c r="U75" s="38">
        <f>U23+U49</f>
        <v>0</v>
      </c>
      <c r="V75" s="170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4" t="s">
        <v>65</v>
      </c>
      <c r="C76" s="125">
        <f>+C73+C74+C75</f>
        <v>1926</v>
      </c>
      <c r="D76" s="127">
        <f t="shared" ref="D76:H76" si="102">+D73+D74+D75</f>
        <v>1926</v>
      </c>
      <c r="E76" s="160">
        <f t="shared" si="102"/>
        <v>3852</v>
      </c>
      <c r="F76" s="125">
        <f t="shared" si="102"/>
        <v>3036</v>
      </c>
      <c r="G76" s="127">
        <f t="shared" si="102"/>
        <v>3037</v>
      </c>
      <c r="H76" s="160">
        <f t="shared" si="102"/>
        <v>6073</v>
      </c>
      <c r="I76" s="128">
        <f t="shared" si="82"/>
        <v>57.658359293873303</v>
      </c>
      <c r="J76" s="3"/>
      <c r="K76" s="3"/>
      <c r="L76" s="41" t="s">
        <v>65</v>
      </c>
      <c r="M76" s="42">
        <f>+M73+M74+M75</f>
        <v>276932</v>
      </c>
      <c r="N76" s="43">
        <f t="shared" ref="N76:V76" si="103">+N73+N74+N75</f>
        <v>285672</v>
      </c>
      <c r="O76" s="168">
        <f t="shared" si="103"/>
        <v>562604</v>
      </c>
      <c r="P76" s="44">
        <f t="shared" si="103"/>
        <v>0</v>
      </c>
      <c r="Q76" s="168">
        <f t="shared" si="103"/>
        <v>562604</v>
      </c>
      <c r="R76" s="45">
        <f t="shared" si="103"/>
        <v>460579</v>
      </c>
      <c r="S76" s="43">
        <f t="shared" si="103"/>
        <v>462856</v>
      </c>
      <c r="T76" s="168">
        <f t="shared" si="103"/>
        <v>923435</v>
      </c>
      <c r="U76" s="44">
        <f t="shared" si="103"/>
        <v>1</v>
      </c>
      <c r="V76" s="171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4" t="s">
        <v>33</v>
      </c>
      <c r="C77" s="125">
        <f t="shared" ref="C77:H77" si="104">+C68+C72+C76</f>
        <v>6371</v>
      </c>
      <c r="D77" s="127">
        <f t="shared" si="104"/>
        <v>6371</v>
      </c>
      <c r="E77" s="151">
        <f t="shared" si="104"/>
        <v>12742</v>
      </c>
      <c r="F77" s="125">
        <f t="shared" si="104"/>
        <v>9531</v>
      </c>
      <c r="G77" s="127">
        <f t="shared" si="104"/>
        <v>9534</v>
      </c>
      <c r="H77" s="157">
        <f t="shared" si="104"/>
        <v>19065</v>
      </c>
      <c r="I77" s="129">
        <f>IF(E77=0,0,((H77/E77)-1)*100)</f>
        <v>49.623293046617476</v>
      </c>
      <c r="J77" s="7"/>
      <c r="K77" s="3"/>
      <c r="L77" s="41" t="s">
        <v>33</v>
      </c>
      <c r="M77" s="45">
        <f t="shared" ref="M77:V77" si="105">+M68+M72+M76</f>
        <v>898834</v>
      </c>
      <c r="N77" s="43">
        <f t="shared" si="105"/>
        <v>924585</v>
      </c>
      <c r="O77" s="168">
        <f t="shared" si="105"/>
        <v>1823419</v>
      </c>
      <c r="P77" s="44">
        <f t="shared" si="105"/>
        <v>0</v>
      </c>
      <c r="Q77" s="171">
        <f t="shared" si="105"/>
        <v>1823419</v>
      </c>
      <c r="R77" s="45">
        <f t="shared" si="105"/>
        <v>1355363</v>
      </c>
      <c r="S77" s="43">
        <f t="shared" si="105"/>
        <v>1370840</v>
      </c>
      <c r="T77" s="168">
        <f t="shared" si="105"/>
        <v>2726203</v>
      </c>
      <c r="U77" s="44">
        <f t="shared" si="105"/>
        <v>1</v>
      </c>
      <c r="V77" s="171">
        <f t="shared" si="105"/>
        <v>2726204</v>
      </c>
      <c r="W77" s="46">
        <f>IF(Q77=0,0,((V77/Q77)-1)*100)</f>
        <v>49.510562300820602</v>
      </c>
      <c r="X77" s="278"/>
      <c r="Y77" s="278"/>
    </row>
    <row r="78" spans="2:25" ht="14.25" thickTop="1" thickBot="1" x14ac:dyDescent="0.25">
      <c r="B78" s="124" t="s">
        <v>11</v>
      </c>
      <c r="C78" s="125">
        <f>+C77+C64</f>
        <v>8429</v>
      </c>
      <c r="D78" s="127">
        <f t="shared" ref="D78:H78" si="106">+D77+D64</f>
        <v>8457</v>
      </c>
      <c r="E78" s="151">
        <f t="shared" si="106"/>
        <v>16886</v>
      </c>
      <c r="F78" s="125">
        <f t="shared" si="106"/>
        <v>12216</v>
      </c>
      <c r="G78" s="127">
        <f t="shared" si="106"/>
        <v>12217</v>
      </c>
      <c r="H78" s="157">
        <f t="shared" si="106"/>
        <v>24433</v>
      </c>
      <c r="I78" s="129">
        <f>IF(E78=0,0,((H78/E78)-1)*100)</f>
        <v>44.693829207627608</v>
      </c>
      <c r="J78" s="7"/>
      <c r="K78" s="7"/>
      <c r="L78" s="41" t="s">
        <v>11</v>
      </c>
      <c r="M78" s="45">
        <f>+M77+M64</f>
        <v>1203898</v>
      </c>
      <c r="N78" s="43">
        <f t="shared" ref="N78:V78" si="107">+N77+N64</f>
        <v>1228260</v>
      </c>
      <c r="O78" s="168">
        <f t="shared" si="107"/>
        <v>2432158</v>
      </c>
      <c r="P78" s="44">
        <f t="shared" si="107"/>
        <v>0</v>
      </c>
      <c r="Q78" s="171">
        <f t="shared" si="107"/>
        <v>2432158</v>
      </c>
      <c r="R78" s="45">
        <f t="shared" si="107"/>
        <v>1763385</v>
      </c>
      <c r="S78" s="43">
        <f t="shared" si="107"/>
        <v>1770876</v>
      </c>
      <c r="T78" s="168">
        <f t="shared" si="107"/>
        <v>3534261</v>
      </c>
      <c r="U78" s="44">
        <f t="shared" si="107"/>
        <v>1</v>
      </c>
      <c r="V78" s="171">
        <f t="shared" si="107"/>
        <v>3534262</v>
      </c>
      <c r="W78" s="46">
        <f>IF(Q78=0,0,((V78/Q78)-1)*100)</f>
        <v>45.313832407269587</v>
      </c>
      <c r="X78" s="278"/>
      <c r="Y78" s="278"/>
    </row>
    <row r="79" spans="2:25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2"/>
      <c r="J79" s="3"/>
      <c r="K79" s="3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6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6" ht="14.25" thickTop="1" thickBot="1" x14ac:dyDescent="0.25">
      <c r="L83" s="57"/>
      <c r="M83" s="187" t="s">
        <v>62</v>
      </c>
      <c r="N83" s="188"/>
      <c r="O83" s="189"/>
      <c r="P83" s="187"/>
      <c r="Q83" s="187"/>
      <c r="R83" s="187" t="s">
        <v>63</v>
      </c>
      <c r="S83" s="188"/>
      <c r="T83" s="189"/>
      <c r="U83" s="187"/>
      <c r="V83" s="187"/>
      <c r="W83" s="308" t="s">
        <v>6</v>
      </c>
    </row>
    <row r="84" spans="12:26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6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16</v>
      </c>
      <c r="M87" s="75">
        <v>4</v>
      </c>
      <c r="N87" s="76">
        <v>0</v>
      </c>
      <c r="O87" s="180">
        <f>M87+N87</f>
        <v>4</v>
      </c>
      <c r="P87" s="77">
        <v>0</v>
      </c>
      <c r="Q87" s="180">
        <f t="shared" ref="Q87:Q89" si="108">O87+P87</f>
        <v>4</v>
      </c>
      <c r="R87" s="75">
        <v>3</v>
      </c>
      <c r="S87" s="76">
        <v>0</v>
      </c>
      <c r="T87" s="180">
        <f>R87+S87</f>
        <v>3</v>
      </c>
      <c r="U87" s="77">
        <v>0</v>
      </c>
      <c r="V87" s="180">
        <f>T87+U87</f>
        <v>3</v>
      </c>
      <c r="W87" s="78">
        <f>IF(Q87=0,0,((V87/Q87)-1)*100)</f>
        <v>-25</v>
      </c>
      <c r="X87" s="279"/>
    </row>
    <row r="88" spans="12:26" x14ac:dyDescent="0.2">
      <c r="L88" s="59" t="s">
        <v>17</v>
      </c>
      <c r="M88" s="75">
        <v>4</v>
      </c>
      <c r="N88" s="76">
        <v>0</v>
      </c>
      <c r="O88" s="180">
        <f>M88+N88</f>
        <v>4</v>
      </c>
      <c r="P88" s="77">
        <v>0</v>
      </c>
      <c r="Q88" s="180">
        <f t="shared" si="108"/>
        <v>4</v>
      </c>
      <c r="R88" s="75">
        <v>7</v>
      </c>
      <c r="S88" s="76">
        <v>0</v>
      </c>
      <c r="T88" s="180">
        <f>R88+S88</f>
        <v>7</v>
      </c>
      <c r="U88" s="77">
        <v>0</v>
      </c>
      <c r="V88" s="180">
        <f>T88+U88</f>
        <v>7</v>
      </c>
      <c r="W88" s="78">
        <f>IF(Q88=0,0,((V88/Q88)-1)*100)</f>
        <v>75</v>
      </c>
      <c r="X88" s="279"/>
    </row>
    <row r="89" spans="12:26" ht="13.5" thickBot="1" x14ac:dyDescent="0.25">
      <c r="L89" s="64" t="s">
        <v>18</v>
      </c>
      <c r="M89" s="75">
        <v>3</v>
      </c>
      <c r="N89" s="76">
        <v>0</v>
      </c>
      <c r="O89" s="180">
        <f>M89+N89</f>
        <v>3</v>
      </c>
      <c r="P89" s="77">
        <v>0</v>
      </c>
      <c r="Q89" s="180">
        <f t="shared" si="108"/>
        <v>3</v>
      </c>
      <c r="R89" s="75">
        <v>5</v>
      </c>
      <c r="S89" s="76">
        <v>0</v>
      </c>
      <c r="T89" s="180">
        <f>R89+S89</f>
        <v>5</v>
      </c>
      <c r="U89" s="77">
        <v>0</v>
      </c>
      <c r="V89" s="180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19</v>
      </c>
      <c r="M90" s="80">
        <f>+M87+M88+M89</f>
        <v>11</v>
      </c>
      <c r="N90" s="81">
        <f t="shared" ref="N90:V90" si="109">+N87+N88+N89</f>
        <v>0</v>
      </c>
      <c r="O90" s="181">
        <f t="shared" si="109"/>
        <v>11</v>
      </c>
      <c r="P90" s="80">
        <f t="shared" si="109"/>
        <v>0</v>
      </c>
      <c r="Q90" s="181">
        <f t="shared" si="109"/>
        <v>11</v>
      </c>
      <c r="R90" s="80">
        <f t="shared" si="109"/>
        <v>15</v>
      </c>
      <c r="S90" s="81">
        <f t="shared" si="109"/>
        <v>0</v>
      </c>
      <c r="T90" s="181">
        <f t="shared" si="109"/>
        <v>15</v>
      </c>
      <c r="U90" s="80">
        <f t="shared" si="109"/>
        <v>0</v>
      </c>
      <c r="V90" s="181">
        <f t="shared" si="109"/>
        <v>15</v>
      </c>
      <c r="W90" s="82">
        <f t="shared" ref="W90:W102" si="110">IF(Q90=0,0,((V90/Q90)-1)*100)</f>
        <v>36.363636363636353</v>
      </c>
      <c r="X90" s="287"/>
    </row>
    <row r="91" spans="12:26" ht="13.5" thickTop="1" x14ac:dyDescent="0.2">
      <c r="L91" s="59" t="s">
        <v>20</v>
      </c>
      <c r="M91" s="75">
        <v>8</v>
      </c>
      <c r="N91" s="76">
        <v>0</v>
      </c>
      <c r="O91" s="180">
        <f>M91+N91</f>
        <v>8</v>
      </c>
      <c r="P91" s="77">
        <v>0</v>
      </c>
      <c r="Q91" s="180">
        <f t="shared" ref="Q91:Q92" si="111">O91+P91</f>
        <v>8</v>
      </c>
      <c r="R91" s="75">
        <v>4</v>
      </c>
      <c r="S91" s="76">
        <v>0</v>
      </c>
      <c r="T91" s="180">
        <f>R91+S91</f>
        <v>4</v>
      </c>
      <c r="U91" s="77">
        <v>0</v>
      </c>
      <c r="V91" s="180">
        <f>T91+U91</f>
        <v>4</v>
      </c>
      <c r="W91" s="78">
        <f t="shared" si="110"/>
        <v>-50</v>
      </c>
      <c r="X91" s="287"/>
    </row>
    <row r="92" spans="12:26" x14ac:dyDescent="0.2">
      <c r="L92" s="59" t="s">
        <v>21</v>
      </c>
      <c r="M92" s="75">
        <v>5</v>
      </c>
      <c r="N92" s="76">
        <v>0</v>
      </c>
      <c r="O92" s="180">
        <f>M92+N92</f>
        <v>5</v>
      </c>
      <c r="P92" s="77">
        <v>0</v>
      </c>
      <c r="Q92" s="180">
        <f t="shared" si="111"/>
        <v>5</v>
      </c>
      <c r="R92" s="75">
        <v>3</v>
      </c>
      <c r="S92" s="76">
        <v>1</v>
      </c>
      <c r="T92" s="180">
        <f>R92+S92</f>
        <v>4</v>
      </c>
      <c r="U92" s="77">
        <v>0</v>
      </c>
      <c r="V92" s="180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22</v>
      </c>
      <c r="M93" s="75">
        <v>7</v>
      </c>
      <c r="N93" s="76">
        <v>0</v>
      </c>
      <c r="O93" s="180">
        <f>M93+N93</f>
        <v>7</v>
      </c>
      <c r="P93" s="77">
        <v>0</v>
      </c>
      <c r="Q93" s="180">
        <f>O93+P93</f>
        <v>7</v>
      </c>
      <c r="R93" s="75">
        <v>4</v>
      </c>
      <c r="S93" s="76">
        <v>0</v>
      </c>
      <c r="T93" s="180">
        <f>R93+S93</f>
        <v>4</v>
      </c>
      <c r="U93" s="77">
        <v>0</v>
      </c>
      <c r="V93" s="180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23</v>
      </c>
      <c r="M94" s="80">
        <f>+M91+M92+M93</f>
        <v>20</v>
      </c>
      <c r="N94" s="81">
        <f t="shared" ref="N94:V94" si="112">+N91+N92+N93</f>
        <v>0</v>
      </c>
      <c r="O94" s="181">
        <f t="shared" si="112"/>
        <v>20</v>
      </c>
      <c r="P94" s="80">
        <f t="shared" si="112"/>
        <v>0</v>
      </c>
      <c r="Q94" s="181">
        <f t="shared" si="112"/>
        <v>20</v>
      </c>
      <c r="R94" s="80">
        <f t="shared" si="112"/>
        <v>11</v>
      </c>
      <c r="S94" s="81">
        <f t="shared" si="112"/>
        <v>1</v>
      </c>
      <c r="T94" s="181">
        <f t="shared" si="112"/>
        <v>12</v>
      </c>
      <c r="U94" s="80">
        <f t="shared" si="112"/>
        <v>0</v>
      </c>
      <c r="V94" s="181">
        <f t="shared" si="112"/>
        <v>12</v>
      </c>
      <c r="W94" s="82">
        <f>IF(Q94=0,0,((V94/Q94)-1)*100)</f>
        <v>-40</v>
      </c>
      <c r="X94" s="287"/>
      <c r="Y94" s="278"/>
      <c r="Z94" s="278">
        <f>SUM(X94:Y94)</f>
        <v>0</v>
      </c>
    </row>
    <row r="95" spans="12:26" ht="13.5" thickTop="1" x14ac:dyDescent="0.2">
      <c r="L95" s="59" t="s">
        <v>24</v>
      </c>
      <c r="M95" s="75">
        <v>1</v>
      </c>
      <c r="N95" s="76">
        <v>0</v>
      </c>
      <c r="O95" s="180">
        <f>SUM(M95:N95)</f>
        <v>1</v>
      </c>
      <c r="P95" s="77">
        <v>0</v>
      </c>
      <c r="Q95" s="180">
        <f t="shared" ref="Q95:Q97" si="113">O95+P95</f>
        <v>1</v>
      </c>
      <c r="R95" s="75">
        <v>4</v>
      </c>
      <c r="S95" s="76">
        <v>0</v>
      </c>
      <c r="T95" s="180">
        <f>SUM(R95:S95)</f>
        <v>4</v>
      </c>
      <c r="U95" s="77">
        <v>0</v>
      </c>
      <c r="V95" s="180">
        <f>T95+U95</f>
        <v>4</v>
      </c>
      <c r="W95" s="78">
        <f t="shared" si="110"/>
        <v>300</v>
      </c>
    </row>
    <row r="96" spans="12:26" x14ac:dyDescent="0.2">
      <c r="L96" s="59" t="s">
        <v>64</v>
      </c>
      <c r="M96" s="75">
        <v>2</v>
      </c>
      <c r="N96" s="76">
        <v>0</v>
      </c>
      <c r="O96" s="180">
        <f>SUM(M96:N96)</f>
        <v>2</v>
      </c>
      <c r="P96" s="77">
        <v>0</v>
      </c>
      <c r="Q96" s="180">
        <f>O96+P96</f>
        <v>2</v>
      </c>
      <c r="R96" s="75">
        <v>1</v>
      </c>
      <c r="S96" s="76">
        <v>0</v>
      </c>
      <c r="T96" s="180">
        <f>SUM(R96:S96)</f>
        <v>1</v>
      </c>
      <c r="U96" s="77">
        <v>0</v>
      </c>
      <c r="V96" s="180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26</v>
      </c>
      <c r="M97" s="75">
        <v>4</v>
      </c>
      <c r="N97" s="76">
        <v>0</v>
      </c>
      <c r="O97" s="182">
        <f>SUM(M97:N97)</f>
        <v>4</v>
      </c>
      <c r="P97" s="83">
        <v>0</v>
      </c>
      <c r="Q97" s="182">
        <f t="shared" si="113"/>
        <v>4</v>
      </c>
      <c r="R97" s="75">
        <v>1</v>
      </c>
      <c r="S97" s="76">
        <v>0</v>
      </c>
      <c r="T97" s="182">
        <f>SUM(R97:S97)</f>
        <v>1</v>
      </c>
      <c r="U97" s="83">
        <v>0</v>
      </c>
      <c r="V97" s="182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66</v>
      </c>
      <c r="M98" s="85">
        <f>+M95+M96+M97</f>
        <v>7</v>
      </c>
      <c r="N98" s="85">
        <f t="shared" ref="N98:V98" si="114">+N95+N96+N97</f>
        <v>0</v>
      </c>
      <c r="O98" s="183">
        <f t="shared" si="114"/>
        <v>7</v>
      </c>
      <c r="P98" s="86">
        <f t="shared" si="114"/>
        <v>0</v>
      </c>
      <c r="Q98" s="183">
        <f t="shared" si="114"/>
        <v>7</v>
      </c>
      <c r="R98" s="85">
        <f t="shared" si="114"/>
        <v>6</v>
      </c>
      <c r="S98" s="85">
        <f t="shared" si="114"/>
        <v>0</v>
      </c>
      <c r="T98" s="183">
        <f t="shared" si="114"/>
        <v>6</v>
      </c>
      <c r="U98" s="86">
        <f t="shared" si="114"/>
        <v>0</v>
      </c>
      <c r="V98" s="183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29</v>
      </c>
      <c r="M99" s="75">
        <v>2</v>
      </c>
      <c r="N99" s="76">
        <v>0</v>
      </c>
      <c r="O99" s="182">
        <f>SUM(M99:N99)</f>
        <v>2</v>
      </c>
      <c r="P99" s="88">
        <v>0</v>
      </c>
      <c r="Q99" s="182">
        <f t="shared" ref="Q99:Q101" si="115">O99+P99</f>
        <v>2</v>
      </c>
      <c r="R99" s="75">
        <v>1</v>
      </c>
      <c r="S99" s="76">
        <v>0</v>
      </c>
      <c r="T99" s="182">
        <f>SUM(R99:S99)</f>
        <v>1</v>
      </c>
      <c r="U99" s="88">
        <v>0</v>
      </c>
      <c r="V99" s="182">
        <f>T99+U99</f>
        <v>1</v>
      </c>
      <c r="W99" s="78">
        <f t="shared" si="110"/>
        <v>-50</v>
      </c>
    </row>
    <row r="100" spans="12:26" x14ac:dyDescent="0.2">
      <c r="L100" s="59" t="s">
        <v>30</v>
      </c>
      <c r="M100" s="75">
        <v>6</v>
      </c>
      <c r="N100" s="76">
        <v>0</v>
      </c>
      <c r="O100" s="182">
        <f>SUM(M100:N100)</f>
        <v>6</v>
      </c>
      <c r="P100" s="77">
        <v>0</v>
      </c>
      <c r="Q100" s="182">
        <f t="shared" si="115"/>
        <v>6</v>
      </c>
      <c r="R100" s="75">
        <v>5</v>
      </c>
      <c r="S100" s="76">
        <v>0</v>
      </c>
      <c r="T100" s="182">
        <f>SUM(R100:S100)</f>
        <v>5</v>
      </c>
      <c r="U100" s="77">
        <v>0</v>
      </c>
      <c r="V100" s="182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31</v>
      </c>
      <c r="M101" s="75">
        <v>5</v>
      </c>
      <c r="N101" s="76">
        <v>0</v>
      </c>
      <c r="O101" s="182">
        <f>SUM(M101:N101)</f>
        <v>5</v>
      </c>
      <c r="P101" s="77">
        <v>0</v>
      </c>
      <c r="Q101" s="182">
        <f t="shared" si="115"/>
        <v>5</v>
      </c>
      <c r="R101" s="75">
        <v>24</v>
      </c>
      <c r="S101" s="76">
        <v>0</v>
      </c>
      <c r="T101" s="182">
        <f>SUM(R101:S101)</f>
        <v>24</v>
      </c>
      <c r="U101" s="77"/>
      <c r="V101" s="182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32</v>
      </c>
      <c r="M102" s="80">
        <f>+M99+M100+M101</f>
        <v>13</v>
      </c>
      <c r="N102" s="81">
        <f t="shared" ref="N102:V102" si="116">+N99+N100+N101</f>
        <v>0</v>
      </c>
      <c r="O102" s="181">
        <f t="shared" si="116"/>
        <v>13</v>
      </c>
      <c r="P102" s="80">
        <f t="shared" si="116"/>
        <v>0</v>
      </c>
      <c r="Q102" s="181">
        <f t="shared" si="116"/>
        <v>13</v>
      </c>
      <c r="R102" s="80">
        <f t="shared" si="116"/>
        <v>30</v>
      </c>
      <c r="S102" s="81">
        <f t="shared" si="116"/>
        <v>0</v>
      </c>
      <c r="T102" s="181">
        <f t="shared" si="116"/>
        <v>30</v>
      </c>
      <c r="U102" s="80">
        <f t="shared" si="116"/>
        <v>0</v>
      </c>
      <c r="V102" s="181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33</v>
      </c>
      <c r="M103" s="80">
        <f t="shared" ref="M103:V103" si="117">+M94+M98+M102</f>
        <v>40</v>
      </c>
      <c r="N103" s="81">
        <f t="shared" si="117"/>
        <v>0</v>
      </c>
      <c r="O103" s="181">
        <f t="shared" si="117"/>
        <v>40</v>
      </c>
      <c r="P103" s="80">
        <f t="shared" si="117"/>
        <v>0</v>
      </c>
      <c r="Q103" s="181">
        <f t="shared" si="117"/>
        <v>40</v>
      </c>
      <c r="R103" s="80">
        <f t="shared" si="117"/>
        <v>47</v>
      </c>
      <c r="S103" s="81">
        <f t="shared" si="117"/>
        <v>1</v>
      </c>
      <c r="T103" s="181">
        <f t="shared" si="117"/>
        <v>48</v>
      </c>
      <c r="U103" s="80">
        <f t="shared" si="117"/>
        <v>0</v>
      </c>
      <c r="V103" s="181">
        <f t="shared" si="117"/>
        <v>48</v>
      </c>
      <c r="W103" s="82">
        <f>IF(Q103=0,0,((V103/Q103)-1)*100)</f>
        <v>19.999999999999996</v>
      </c>
      <c r="X103" s="316">
        <f>+O103+O181</f>
        <v>40</v>
      </c>
      <c r="Y103" s="278">
        <f>+T103+T181</f>
        <v>48</v>
      </c>
      <c r="Z103" s="287">
        <f>IF(X103=0,0,(Y103/X103-1))</f>
        <v>0.19999999999999996</v>
      </c>
    </row>
    <row r="104" spans="12:26" ht="14.25" thickTop="1" thickBot="1" x14ac:dyDescent="0.25">
      <c r="L104" s="79" t="s">
        <v>11</v>
      </c>
      <c r="M104" s="80">
        <f t="shared" ref="M104:V104" si="118">+M90+M94+M98+M102</f>
        <v>51</v>
      </c>
      <c r="N104" s="81">
        <f t="shared" si="118"/>
        <v>0</v>
      </c>
      <c r="O104" s="181">
        <f t="shared" si="118"/>
        <v>51</v>
      </c>
      <c r="P104" s="80">
        <f t="shared" si="118"/>
        <v>0</v>
      </c>
      <c r="Q104" s="181">
        <f t="shared" si="118"/>
        <v>51</v>
      </c>
      <c r="R104" s="80">
        <f t="shared" si="118"/>
        <v>62</v>
      </c>
      <c r="S104" s="81">
        <f t="shared" si="118"/>
        <v>1</v>
      </c>
      <c r="T104" s="181">
        <f t="shared" si="118"/>
        <v>63</v>
      </c>
      <c r="U104" s="80">
        <f t="shared" si="118"/>
        <v>0</v>
      </c>
      <c r="V104" s="181">
        <f t="shared" si="118"/>
        <v>63</v>
      </c>
      <c r="W104" s="82">
        <f>IF(Q104=0,0,((V104/Q104)-1)*100)</f>
        <v>23.529411764705888</v>
      </c>
      <c r="X104" s="316">
        <f>+O104+O130</f>
        <v>1141</v>
      </c>
      <c r="Y104" s="278">
        <f>+T104+T182</f>
        <v>63</v>
      </c>
      <c r="Z104" s="287">
        <f>IF(X104=0,0,(Y104/X104-1))</f>
        <v>-0.94478527607361962</v>
      </c>
    </row>
    <row r="105" spans="12:26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2:26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2:26" ht="14.25" thickTop="1" thickBot="1" x14ac:dyDescent="0.25">
      <c r="L109" s="57"/>
      <c r="M109" s="187" t="s">
        <v>62</v>
      </c>
      <c r="N109" s="188"/>
      <c r="O109" s="189"/>
      <c r="P109" s="187"/>
      <c r="Q109" s="187"/>
      <c r="R109" s="187" t="s">
        <v>63</v>
      </c>
      <c r="S109" s="188"/>
      <c r="T109" s="189"/>
      <c r="U109" s="187"/>
      <c r="V109" s="187"/>
      <c r="W109" s="308" t="s">
        <v>6</v>
      </c>
    </row>
    <row r="110" spans="12:26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09" t="s">
        <v>8</v>
      </c>
    </row>
    <row r="111" spans="12:26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16</v>
      </c>
      <c r="M113" s="75">
        <v>29</v>
      </c>
      <c r="N113" s="76">
        <v>41</v>
      </c>
      <c r="O113" s="180">
        <f>M113+N113</f>
        <v>70</v>
      </c>
      <c r="P113" s="77">
        <v>0</v>
      </c>
      <c r="Q113" s="180">
        <f t="shared" ref="Q113:Q115" si="119">O113+P113</f>
        <v>70</v>
      </c>
      <c r="R113" s="75">
        <v>91</v>
      </c>
      <c r="S113" s="76">
        <v>63</v>
      </c>
      <c r="T113" s="180">
        <f>R113+S113</f>
        <v>154</v>
      </c>
      <c r="U113" s="77">
        <v>0</v>
      </c>
      <c r="V113" s="180">
        <f>T113+U113</f>
        <v>154</v>
      </c>
      <c r="W113" s="78">
        <f>IF(Q113=0,0,((V113/Q113)-1)*100)</f>
        <v>120.00000000000001</v>
      </c>
      <c r="X113" s="279"/>
    </row>
    <row r="114" spans="12:26" x14ac:dyDescent="0.2">
      <c r="L114" s="59" t="s">
        <v>17</v>
      </c>
      <c r="M114" s="75">
        <v>25</v>
      </c>
      <c r="N114" s="76">
        <v>49</v>
      </c>
      <c r="O114" s="180">
        <f>M114+N114</f>
        <v>74</v>
      </c>
      <c r="P114" s="77">
        <v>0</v>
      </c>
      <c r="Q114" s="180">
        <f t="shared" si="119"/>
        <v>74</v>
      </c>
      <c r="R114" s="75">
        <v>88</v>
      </c>
      <c r="S114" s="76">
        <v>67</v>
      </c>
      <c r="T114" s="180">
        <f>R114+S114</f>
        <v>155</v>
      </c>
      <c r="U114" s="77">
        <v>0</v>
      </c>
      <c r="V114" s="180">
        <f>T114+U114</f>
        <v>155</v>
      </c>
      <c r="W114" s="78">
        <f>IF(Q114=0,0,((V114/Q114)-1)*100)</f>
        <v>109.45945945945948</v>
      </c>
      <c r="X114" s="279"/>
    </row>
    <row r="115" spans="12:26" ht="13.5" thickBot="1" x14ac:dyDescent="0.25">
      <c r="L115" s="64" t="s">
        <v>18</v>
      </c>
      <c r="M115" s="75">
        <v>32</v>
      </c>
      <c r="N115" s="76">
        <v>43</v>
      </c>
      <c r="O115" s="180">
        <f>M115+N115</f>
        <v>75</v>
      </c>
      <c r="P115" s="77">
        <v>0</v>
      </c>
      <c r="Q115" s="180">
        <f t="shared" si="119"/>
        <v>75</v>
      </c>
      <c r="R115" s="75">
        <v>93</v>
      </c>
      <c r="S115" s="76">
        <v>83</v>
      </c>
      <c r="T115" s="180">
        <f>R115+S115</f>
        <v>176</v>
      </c>
      <c r="U115" s="77">
        <v>0</v>
      </c>
      <c r="V115" s="180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53</v>
      </c>
      <c r="M116" s="80">
        <f>+M113+M114+M115</f>
        <v>86</v>
      </c>
      <c r="N116" s="81">
        <f t="shared" ref="N116:V116" si="120">+N113+N114+N115</f>
        <v>133</v>
      </c>
      <c r="O116" s="181">
        <f t="shared" si="120"/>
        <v>219</v>
      </c>
      <c r="P116" s="80">
        <f t="shared" si="120"/>
        <v>0</v>
      </c>
      <c r="Q116" s="181">
        <f t="shared" si="120"/>
        <v>219</v>
      </c>
      <c r="R116" s="80">
        <f t="shared" si="120"/>
        <v>272</v>
      </c>
      <c r="S116" s="81">
        <f t="shared" si="120"/>
        <v>213</v>
      </c>
      <c r="T116" s="181">
        <f t="shared" si="120"/>
        <v>485</v>
      </c>
      <c r="U116" s="80">
        <f t="shared" si="120"/>
        <v>0</v>
      </c>
      <c r="V116" s="181">
        <f t="shared" si="120"/>
        <v>485</v>
      </c>
      <c r="W116" s="82">
        <f t="shared" ref="W116:W128" si="121">IF(Q116=0,0,((V116/Q116)-1)*100)</f>
        <v>121.46118721461185</v>
      </c>
      <c r="X116" s="287"/>
    </row>
    <row r="117" spans="12:26" ht="13.5" thickTop="1" x14ac:dyDescent="0.2">
      <c r="L117" s="59" t="s">
        <v>20</v>
      </c>
      <c r="M117" s="75">
        <v>29</v>
      </c>
      <c r="N117" s="76">
        <v>46</v>
      </c>
      <c r="O117" s="180">
        <f>M117+N117</f>
        <v>75</v>
      </c>
      <c r="P117" s="77">
        <v>0</v>
      </c>
      <c r="Q117" s="180">
        <f t="shared" ref="Q117:Q118" si="122">O117+P117</f>
        <v>75</v>
      </c>
      <c r="R117" s="75">
        <v>84</v>
      </c>
      <c r="S117" s="76">
        <v>118</v>
      </c>
      <c r="T117" s="180">
        <f>R117+S117</f>
        <v>202</v>
      </c>
      <c r="U117" s="77">
        <v>0</v>
      </c>
      <c r="V117" s="180">
        <f>T117+U117</f>
        <v>202</v>
      </c>
      <c r="W117" s="78">
        <f t="shared" si="121"/>
        <v>169.33333333333334</v>
      </c>
      <c r="X117" s="287"/>
    </row>
    <row r="118" spans="12:26" x14ac:dyDescent="0.2">
      <c r="L118" s="59" t="s">
        <v>21</v>
      </c>
      <c r="M118" s="75">
        <v>25</v>
      </c>
      <c r="N118" s="76">
        <v>52</v>
      </c>
      <c r="O118" s="180">
        <f>M118+N118</f>
        <v>77</v>
      </c>
      <c r="P118" s="77">
        <v>0</v>
      </c>
      <c r="Q118" s="180">
        <f t="shared" si="122"/>
        <v>77</v>
      </c>
      <c r="R118" s="75">
        <v>81</v>
      </c>
      <c r="S118" s="76">
        <v>154</v>
      </c>
      <c r="T118" s="180">
        <f>R118+S118</f>
        <v>235</v>
      </c>
      <c r="U118" s="77">
        <v>0</v>
      </c>
      <c r="V118" s="180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22</v>
      </c>
      <c r="M119" s="75">
        <v>30</v>
      </c>
      <c r="N119" s="76">
        <v>43</v>
      </c>
      <c r="O119" s="180">
        <f>M119+N119</f>
        <v>73</v>
      </c>
      <c r="P119" s="77">
        <v>0</v>
      </c>
      <c r="Q119" s="180">
        <f>O119+P119</f>
        <v>73</v>
      </c>
      <c r="R119" s="75">
        <v>99</v>
      </c>
      <c r="S119" s="76">
        <v>110</v>
      </c>
      <c r="T119" s="180">
        <f>R119+S119</f>
        <v>209</v>
      </c>
      <c r="U119" s="77">
        <v>0</v>
      </c>
      <c r="V119" s="180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23</v>
      </c>
      <c r="M120" s="80">
        <f>+M117+M118+M119</f>
        <v>84</v>
      </c>
      <c r="N120" s="81">
        <f t="shared" ref="N120:V120" si="123">+N117+N118+N119</f>
        <v>141</v>
      </c>
      <c r="O120" s="181">
        <f t="shared" si="123"/>
        <v>225</v>
      </c>
      <c r="P120" s="80">
        <f t="shared" si="123"/>
        <v>0</v>
      </c>
      <c r="Q120" s="181">
        <f t="shared" si="123"/>
        <v>225</v>
      </c>
      <c r="R120" s="80">
        <f t="shared" si="123"/>
        <v>264</v>
      </c>
      <c r="S120" s="81">
        <f t="shared" si="123"/>
        <v>382</v>
      </c>
      <c r="T120" s="181">
        <f t="shared" si="123"/>
        <v>646</v>
      </c>
      <c r="U120" s="80">
        <f t="shared" si="123"/>
        <v>0</v>
      </c>
      <c r="V120" s="181">
        <f t="shared" si="123"/>
        <v>646</v>
      </c>
      <c r="W120" s="82">
        <f>IF(Q120=0,0,((V120/Q120)-1)*100)</f>
        <v>187.11111111111109</v>
      </c>
      <c r="X120" s="287"/>
      <c r="Y120" s="278"/>
      <c r="Z120" s="278">
        <f>SUM(X120:Y120)</f>
        <v>0</v>
      </c>
    </row>
    <row r="121" spans="12:26" ht="13.5" thickTop="1" x14ac:dyDescent="0.2">
      <c r="L121" s="59" t="s">
        <v>24</v>
      </c>
      <c r="M121" s="75">
        <v>22</v>
      </c>
      <c r="N121" s="76">
        <v>47</v>
      </c>
      <c r="O121" s="180">
        <f>SUM(M121:N121)</f>
        <v>69</v>
      </c>
      <c r="P121" s="77">
        <v>0</v>
      </c>
      <c r="Q121" s="180">
        <f t="shared" ref="Q121:Q123" si="124">O121+P121</f>
        <v>69</v>
      </c>
      <c r="R121" s="75">
        <v>99</v>
      </c>
      <c r="S121" s="76">
        <v>110</v>
      </c>
      <c r="T121" s="180">
        <f>SUM(R121:S121)</f>
        <v>209</v>
      </c>
      <c r="U121" s="77">
        <v>0</v>
      </c>
      <c r="V121" s="180">
        <f>T121+U121</f>
        <v>209</v>
      </c>
      <c r="W121" s="78">
        <f t="shared" si="121"/>
        <v>202.89855072463769</v>
      </c>
    </row>
    <row r="122" spans="12:26" x14ac:dyDescent="0.2">
      <c r="L122" s="59" t="s">
        <v>64</v>
      </c>
      <c r="M122" s="75">
        <v>36</v>
      </c>
      <c r="N122" s="76">
        <v>69</v>
      </c>
      <c r="O122" s="180">
        <f>SUM(M122:N122)</f>
        <v>105</v>
      </c>
      <c r="P122" s="77">
        <v>0</v>
      </c>
      <c r="Q122" s="180">
        <f>O122+P122</f>
        <v>105</v>
      </c>
      <c r="R122" s="75">
        <v>114</v>
      </c>
      <c r="S122" s="76">
        <v>98</v>
      </c>
      <c r="T122" s="180">
        <f>SUM(R122:S122)</f>
        <v>212</v>
      </c>
      <c r="U122" s="77">
        <v>0</v>
      </c>
      <c r="V122" s="180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26</v>
      </c>
      <c r="M123" s="75">
        <v>35</v>
      </c>
      <c r="N123" s="76">
        <v>76</v>
      </c>
      <c r="O123" s="182">
        <f>SUM(M123:N123)</f>
        <v>111</v>
      </c>
      <c r="P123" s="83">
        <v>0</v>
      </c>
      <c r="Q123" s="182">
        <f t="shared" si="124"/>
        <v>111</v>
      </c>
      <c r="R123" s="75">
        <v>95</v>
      </c>
      <c r="S123" s="76">
        <v>112</v>
      </c>
      <c r="T123" s="182">
        <f>SUM(R123:S123)</f>
        <v>207</v>
      </c>
      <c r="U123" s="83">
        <v>0</v>
      </c>
      <c r="V123" s="182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66</v>
      </c>
      <c r="M124" s="85">
        <f>+M121+M122+M123</f>
        <v>93</v>
      </c>
      <c r="N124" s="85">
        <f t="shared" ref="N124:V124" si="125">+N121+N122+N123</f>
        <v>192</v>
      </c>
      <c r="O124" s="183">
        <f t="shared" si="125"/>
        <v>285</v>
      </c>
      <c r="P124" s="86">
        <f t="shared" si="125"/>
        <v>0</v>
      </c>
      <c r="Q124" s="183">
        <f t="shared" si="125"/>
        <v>285</v>
      </c>
      <c r="R124" s="85">
        <f t="shared" si="125"/>
        <v>308</v>
      </c>
      <c r="S124" s="85">
        <f t="shared" si="125"/>
        <v>320</v>
      </c>
      <c r="T124" s="183">
        <f t="shared" si="125"/>
        <v>628</v>
      </c>
      <c r="U124" s="86">
        <f t="shared" si="125"/>
        <v>0</v>
      </c>
      <c r="V124" s="183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29</v>
      </c>
      <c r="M125" s="75">
        <v>35</v>
      </c>
      <c r="N125" s="76">
        <v>73</v>
      </c>
      <c r="O125" s="182">
        <f>SUM(M125:N125)</f>
        <v>108</v>
      </c>
      <c r="P125" s="88">
        <v>0</v>
      </c>
      <c r="Q125" s="182">
        <f t="shared" ref="Q125:Q127" si="126">O125+P125</f>
        <v>108</v>
      </c>
      <c r="R125" s="75">
        <v>98</v>
      </c>
      <c r="S125" s="76">
        <v>126</v>
      </c>
      <c r="T125" s="182">
        <f>SUM(R125:S125)</f>
        <v>224</v>
      </c>
      <c r="U125" s="88">
        <v>0</v>
      </c>
      <c r="V125" s="182">
        <f>T125+U125</f>
        <v>224</v>
      </c>
      <c r="W125" s="78">
        <f t="shared" si="121"/>
        <v>107.40740740740739</v>
      </c>
    </row>
    <row r="126" spans="12:26" x14ac:dyDescent="0.2">
      <c r="L126" s="59" t="s">
        <v>30</v>
      </c>
      <c r="M126" s="75">
        <v>85</v>
      </c>
      <c r="N126" s="76">
        <v>50</v>
      </c>
      <c r="O126" s="182">
        <f>SUM(M126:N126)</f>
        <v>135</v>
      </c>
      <c r="P126" s="77">
        <v>0</v>
      </c>
      <c r="Q126" s="182">
        <f t="shared" si="126"/>
        <v>135</v>
      </c>
      <c r="R126" s="75">
        <v>89</v>
      </c>
      <c r="S126" s="76">
        <v>110</v>
      </c>
      <c r="T126" s="182">
        <f>SUM(R126:S126)</f>
        <v>199</v>
      </c>
      <c r="U126" s="77">
        <v>0</v>
      </c>
      <c r="V126" s="182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31</v>
      </c>
      <c r="M127" s="75">
        <v>72</v>
      </c>
      <c r="N127" s="76">
        <v>46</v>
      </c>
      <c r="O127" s="182">
        <f>SUM(M127:N127)</f>
        <v>118</v>
      </c>
      <c r="P127" s="77">
        <v>0</v>
      </c>
      <c r="Q127" s="182">
        <f t="shared" si="126"/>
        <v>118</v>
      </c>
      <c r="R127" s="75">
        <v>98</v>
      </c>
      <c r="S127" s="76">
        <v>55</v>
      </c>
      <c r="T127" s="182">
        <f>SUM(R127:S127)</f>
        <v>153</v>
      </c>
      <c r="U127" s="77">
        <v>0</v>
      </c>
      <c r="V127" s="182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32</v>
      </c>
      <c r="M128" s="80">
        <f>+M125+M126+M127</f>
        <v>192</v>
      </c>
      <c r="N128" s="81">
        <f t="shared" ref="N128:V128" si="127">+N125+N126+N127</f>
        <v>169</v>
      </c>
      <c r="O128" s="181">
        <f t="shared" si="127"/>
        <v>361</v>
      </c>
      <c r="P128" s="80">
        <f t="shared" si="127"/>
        <v>0</v>
      </c>
      <c r="Q128" s="181">
        <f t="shared" si="127"/>
        <v>361</v>
      </c>
      <c r="R128" s="80">
        <f t="shared" si="127"/>
        <v>285</v>
      </c>
      <c r="S128" s="81">
        <f t="shared" si="127"/>
        <v>291</v>
      </c>
      <c r="T128" s="181">
        <f t="shared" si="127"/>
        <v>576</v>
      </c>
      <c r="U128" s="80">
        <f t="shared" si="127"/>
        <v>0</v>
      </c>
      <c r="V128" s="181">
        <f t="shared" si="127"/>
        <v>576</v>
      </c>
      <c r="W128" s="82">
        <f t="shared" si="121"/>
        <v>59.556786703601119</v>
      </c>
      <c r="X128" s="279"/>
    </row>
    <row r="129" spans="12:26" ht="14.25" thickTop="1" thickBot="1" x14ac:dyDescent="0.25">
      <c r="L129" s="79" t="s">
        <v>33</v>
      </c>
      <c r="M129" s="80">
        <f t="shared" ref="M129:V129" si="128">+M120+M124+M128</f>
        <v>369</v>
      </c>
      <c r="N129" s="81">
        <f t="shared" si="128"/>
        <v>502</v>
      </c>
      <c r="O129" s="181">
        <f t="shared" si="128"/>
        <v>871</v>
      </c>
      <c r="P129" s="80">
        <f t="shared" si="128"/>
        <v>0</v>
      </c>
      <c r="Q129" s="181">
        <f t="shared" si="128"/>
        <v>871</v>
      </c>
      <c r="R129" s="80">
        <f t="shared" si="128"/>
        <v>857</v>
      </c>
      <c r="S129" s="81">
        <f t="shared" si="128"/>
        <v>993</v>
      </c>
      <c r="T129" s="181">
        <f t="shared" si="128"/>
        <v>1850</v>
      </c>
      <c r="U129" s="80">
        <f t="shared" si="128"/>
        <v>0</v>
      </c>
      <c r="V129" s="181">
        <f t="shared" si="128"/>
        <v>1850</v>
      </c>
      <c r="W129" s="82">
        <f>IF(Q129=0,0,((V129/Q129)-1)*100)</f>
        <v>112.39954075774969</v>
      </c>
      <c r="X129" s="316">
        <f>+O129+O207</f>
        <v>871</v>
      </c>
      <c r="Y129" s="278">
        <f>+T129+T207</f>
        <v>2863</v>
      </c>
      <c r="Z129" s="287">
        <f>IF(X129=0,0,(Y129/X129-1))</f>
        <v>2.2870264064293915</v>
      </c>
    </row>
    <row r="130" spans="12:26" ht="14.25" thickTop="1" thickBot="1" x14ac:dyDescent="0.25">
      <c r="L130" s="79" t="s">
        <v>11</v>
      </c>
      <c r="M130" s="80">
        <f t="shared" ref="M130:V130" si="129">+M116+M120+M124+M128</f>
        <v>455</v>
      </c>
      <c r="N130" s="81">
        <f t="shared" si="129"/>
        <v>635</v>
      </c>
      <c r="O130" s="181">
        <f t="shared" si="129"/>
        <v>1090</v>
      </c>
      <c r="P130" s="80">
        <f t="shared" si="129"/>
        <v>0</v>
      </c>
      <c r="Q130" s="181">
        <f t="shared" si="129"/>
        <v>1090</v>
      </c>
      <c r="R130" s="80">
        <f t="shared" si="129"/>
        <v>1129</v>
      </c>
      <c r="S130" s="81">
        <f t="shared" si="129"/>
        <v>1206</v>
      </c>
      <c r="T130" s="181">
        <f t="shared" si="129"/>
        <v>2335</v>
      </c>
      <c r="U130" s="80">
        <f t="shared" si="129"/>
        <v>0</v>
      </c>
      <c r="V130" s="181">
        <f t="shared" si="129"/>
        <v>2335</v>
      </c>
      <c r="W130" s="82">
        <f>IF(Q130=0,0,((V130/Q130)-1)*100)</f>
        <v>114.22018348623854</v>
      </c>
      <c r="X130" s="316">
        <f>+O130+O208</f>
        <v>1090</v>
      </c>
      <c r="Y130" s="278">
        <f>+T130+T208</f>
        <v>3512</v>
      </c>
      <c r="Z130" s="287">
        <f>IF(X130=0,0,(Y130/X130-1))</f>
        <v>2.2220183486238532</v>
      </c>
    </row>
    <row r="131" spans="12:26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6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6" ht="14.25" thickTop="1" thickBot="1" x14ac:dyDescent="0.25">
      <c r="L135" s="57"/>
      <c r="M135" s="187" t="s">
        <v>62</v>
      </c>
      <c r="N135" s="188"/>
      <c r="O135" s="189"/>
      <c r="P135" s="187"/>
      <c r="Q135" s="187"/>
      <c r="R135" s="187" t="s">
        <v>63</v>
      </c>
      <c r="S135" s="188"/>
      <c r="T135" s="189"/>
      <c r="U135" s="187"/>
      <c r="V135" s="187"/>
      <c r="W135" s="308" t="s">
        <v>6</v>
      </c>
    </row>
    <row r="136" spans="12:26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6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6" ht="5.25" customHeight="1" thickTop="1" x14ac:dyDescent="0.2">
      <c r="L138" s="59"/>
      <c r="M138" s="70"/>
      <c r="N138" s="71"/>
      <c r="O138" s="72"/>
      <c r="P138" s="73"/>
      <c r="Q138" s="99"/>
      <c r="R138" s="70"/>
      <c r="S138" s="71"/>
      <c r="T138" s="72"/>
      <c r="U138" s="73"/>
      <c r="V138" s="140"/>
      <c r="W138" s="74"/>
    </row>
    <row r="139" spans="12:26" x14ac:dyDescent="0.2">
      <c r="L139" s="59" t="s">
        <v>16</v>
      </c>
      <c r="M139" s="75">
        <f t="shared" ref="M139:N145" si="130">+M87+M113</f>
        <v>33</v>
      </c>
      <c r="N139" s="76">
        <f t="shared" si="130"/>
        <v>41</v>
      </c>
      <c r="O139" s="180">
        <f>M139+N139</f>
        <v>74</v>
      </c>
      <c r="P139" s="77">
        <f t="shared" ref="P139:P145" si="131">+P87+P113</f>
        <v>0</v>
      </c>
      <c r="Q139" s="185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0">
        <f>R139+S139</f>
        <v>157</v>
      </c>
      <c r="U139" s="77">
        <f t="shared" ref="U139:U145" si="134">+U87+U113</f>
        <v>0</v>
      </c>
      <c r="V139" s="186">
        <f>T139+U139</f>
        <v>157</v>
      </c>
      <c r="W139" s="78">
        <f>IF(Q139=0,0,((V139/Q139)-1)*100)</f>
        <v>112.16216216216215</v>
      </c>
      <c r="X139" s="279"/>
    </row>
    <row r="140" spans="12:26" x14ac:dyDescent="0.2">
      <c r="L140" s="59" t="s">
        <v>17</v>
      </c>
      <c r="M140" s="75">
        <f t="shared" si="130"/>
        <v>29</v>
      </c>
      <c r="N140" s="76">
        <f t="shared" si="130"/>
        <v>49</v>
      </c>
      <c r="O140" s="180">
        <f>M140+N140</f>
        <v>78</v>
      </c>
      <c r="P140" s="77">
        <f t="shared" si="131"/>
        <v>0</v>
      </c>
      <c r="Q140" s="185">
        <f t="shared" si="132"/>
        <v>78</v>
      </c>
      <c r="R140" s="75">
        <f t="shared" si="133"/>
        <v>95</v>
      </c>
      <c r="S140" s="76">
        <f t="shared" si="133"/>
        <v>67</v>
      </c>
      <c r="T140" s="180">
        <f>R140+S140</f>
        <v>162</v>
      </c>
      <c r="U140" s="77">
        <f t="shared" si="134"/>
        <v>0</v>
      </c>
      <c r="V140" s="186">
        <f>T140+U140</f>
        <v>162</v>
      </c>
      <c r="W140" s="78">
        <f>IF(Q140=0,0,((V140/Q140)-1)*100)</f>
        <v>107.69230769230771</v>
      </c>
      <c r="X140" s="279"/>
    </row>
    <row r="141" spans="12:26" ht="13.5" thickBot="1" x14ac:dyDescent="0.25">
      <c r="L141" s="64" t="s">
        <v>18</v>
      </c>
      <c r="M141" s="75">
        <f t="shared" si="130"/>
        <v>35</v>
      </c>
      <c r="N141" s="76">
        <f t="shared" si="130"/>
        <v>43</v>
      </c>
      <c r="O141" s="180">
        <f>M141+N141</f>
        <v>78</v>
      </c>
      <c r="P141" s="77">
        <f t="shared" si="131"/>
        <v>0</v>
      </c>
      <c r="Q141" s="185">
        <f t="shared" si="132"/>
        <v>78</v>
      </c>
      <c r="R141" s="75">
        <f t="shared" si="133"/>
        <v>98</v>
      </c>
      <c r="S141" s="76">
        <f t="shared" si="133"/>
        <v>83</v>
      </c>
      <c r="T141" s="180">
        <f>R141+S141</f>
        <v>181</v>
      </c>
      <c r="U141" s="77">
        <f t="shared" si="134"/>
        <v>0</v>
      </c>
      <c r="V141" s="186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53</v>
      </c>
      <c r="M142" s="80">
        <f>+M139+M140+M141</f>
        <v>97</v>
      </c>
      <c r="N142" s="81">
        <f t="shared" ref="N142:V142" si="135">+N139+N140+N141</f>
        <v>133</v>
      </c>
      <c r="O142" s="181">
        <f t="shared" si="135"/>
        <v>230</v>
      </c>
      <c r="P142" s="80">
        <f t="shared" si="135"/>
        <v>0</v>
      </c>
      <c r="Q142" s="181">
        <f t="shared" si="135"/>
        <v>230</v>
      </c>
      <c r="R142" s="80">
        <f t="shared" si="135"/>
        <v>287</v>
      </c>
      <c r="S142" s="81">
        <f t="shared" si="135"/>
        <v>213</v>
      </c>
      <c r="T142" s="181">
        <f t="shared" si="135"/>
        <v>500</v>
      </c>
      <c r="U142" s="80">
        <f t="shared" si="135"/>
        <v>0</v>
      </c>
      <c r="V142" s="181">
        <f t="shared" si="135"/>
        <v>500</v>
      </c>
      <c r="W142" s="82">
        <f t="shared" ref="W142" si="136">IF(Q142=0,0,((V142/Q142)-1)*100)</f>
        <v>117.39130434782608</v>
      </c>
      <c r="X142" s="287"/>
    </row>
    <row r="143" spans="12:26" ht="13.5" thickTop="1" x14ac:dyDescent="0.2">
      <c r="L143" s="59" t="s">
        <v>20</v>
      </c>
      <c r="M143" s="75">
        <f t="shared" si="130"/>
        <v>37</v>
      </c>
      <c r="N143" s="76">
        <f t="shared" si="130"/>
        <v>46</v>
      </c>
      <c r="O143" s="180">
        <f t="shared" ref="O143:O153" si="137">M143+N143</f>
        <v>83</v>
      </c>
      <c r="P143" s="77">
        <f t="shared" si="131"/>
        <v>0</v>
      </c>
      <c r="Q143" s="185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0">
        <f t="shared" ref="T143:T153" si="139">R143+S143</f>
        <v>206</v>
      </c>
      <c r="U143" s="77">
        <f t="shared" si="134"/>
        <v>0</v>
      </c>
      <c r="V143" s="186">
        <f>T143+U143</f>
        <v>206</v>
      </c>
      <c r="W143" s="78">
        <f>IF(Q143=0,0,((V143/Q143)-1)*100)</f>
        <v>148.19277108433738</v>
      </c>
      <c r="X143" s="287"/>
    </row>
    <row r="144" spans="12:26" x14ac:dyDescent="0.2">
      <c r="L144" s="59" t="s">
        <v>21</v>
      </c>
      <c r="M144" s="75">
        <f t="shared" si="130"/>
        <v>30</v>
      </c>
      <c r="N144" s="76">
        <f t="shared" si="130"/>
        <v>52</v>
      </c>
      <c r="O144" s="180">
        <f t="shared" si="137"/>
        <v>82</v>
      </c>
      <c r="P144" s="77">
        <f t="shared" si="131"/>
        <v>0</v>
      </c>
      <c r="Q144" s="185">
        <f t="shared" si="138"/>
        <v>82</v>
      </c>
      <c r="R144" s="75">
        <f t="shared" si="133"/>
        <v>84</v>
      </c>
      <c r="S144" s="76">
        <f t="shared" si="133"/>
        <v>155</v>
      </c>
      <c r="T144" s="180">
        <f t="shared" si="139"/>
        <v>239</v>
      </c>
      <c r="U144" s="77">
        <f t="shared" si="134"/>
        <v>0</v>
      </c>
      <c r="V144" s="186">
        <f>T144+U144</f>
        <v>239</v>
      </c>
      <c r="W144" s="78">
        <f t="shared" ref="W144:W154" si="140">IF(Q144=0,0,((V144/Q144)-1)*100)</f>
        <v>191.46341463414635</v>
      </c>
      <c r="Z144" s="278" t="e">
        <f>SUM(#REF!)</f>
        <v>#REF!</v>
      </c>
    </row>
    <row r="145" spans="12:26" ht="13.5" thickBot="1" x14ac:dyDescent="0.25">
      <c r="L145" s="59" t="s">
        <v>22</v>
      </c>
      <c r="M145" s="75">
        <f t="shared" si="130"/>
        <v>37</v>
      </c>
      <c r="N145" s="76">
        <f t="shared" si="130"/>
        <v>43</v>
      </c>
      <c r="O145" s="180">
        <f>M145+N145</f>
        <v>80</v>
      </c>
      <c r="P145" s="77">
        <f t="shared" si="131"/>
        <v>0</v>
      </c>
      <c r="Q145" s="185">
        <f>O145+P145</f>
        <v>80</v>
      </c>
      <c r="R145" s="75">
        <f t="shared" si="133"/>
        <v>103</v>
      </c>
      <c r="S145" s="76">
        <f t="shared" si="133"/>
        <v>110</v>
      </c>
      <c r="T145" s="180">
        <f>R145+S145</f>
        <v>213</v>
      </c>
      <c r="U145" s="77">
        <f t="shared" si="134"/>
        <v>0</v>
      </c>
      <c r="V145" s="186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23</v>
      </c>
      <c r="M146" s="80">
        <f>+M143+M144+M145</f>
        <v>104</v>
      </c>
      <c r="N146" s="81">
        <f t="shared" ref="N146:V146" si="141">+N143+N144+N145</f>
        <v>141</v>
      </c>
      <c r="O146" s="181">
        <f t="shared" si="141"/>
        <v>245</v>
      </c>
      <c r="P146" s="80">
        <f t="shared" si="141"/>
        <v>0</v>
      </c>
      <c r="Q146" s="181">
        <f t="shared" si="141"/>
        <v>245</v>
      </c>
      <c r="R146" s="80">
        <f t="shared" si="141"/>
        <v>275</v>
      </c>
      <c r="S146" s="81">
        <f t="shared" si="141"/>
        <v>383</v>
      </c>
      <c r="T146" s="181">
        <f t="shared" si="141"/>
        <v>658</v>
      </c>
      <c r="U146" s="80">
        <f t="shared" si="141"/>
        <v>0</v>
      </c>
      <c r="V146" s="181">
        <f t="shared" si="141"/>
        <v>658</v>
      </c>
      <c r="W146" s="82">
        <f>IF(Q146=0,0,((V146/Q146)-1)*100)</f>
        <v>168.57142857142856</v>
      </c>
      <c r="X146" s="287"/>
      <c r="Y146" s="278"/>
      <c r="Z146" s="278">
        <f>SUM(X146:Y146)</f>
        <v>0</v>
      </c>
    </row>
    <row r="147" spans="12:26" ht="13.5" thickTop="1" x14ac:dyDescent="0.2">
      <c r="L147" s="59" t="s">
        <v>24</v>
      </c>
      <c r="M147" s="75">
        <f t="shared" ref="M147:N149" si="142">+M95+M121</f>
        <v>23</v>
      </c>
      <c r="N147" s="76">
        <f t="shared" si="142"/>
        <v>47</v>
      </c>
      <c r="O147" s="180">
        <f t="shared" si="137"/>
        <v>70</v>
      </c>
      <c r="P147" s="77">
        <f>+P95+P121</f>
        <v>0</v>
      </c>
      <c r="Q147" s="185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0">
        <f t="shared" si="139"/>
        <v>213</v>
      </c>
      <c r="U147" s="77">
        <f>+U95+U121</f>
        <v>0</v>
      </c>
      <c r="V147" s="186">
        <f>T147+U147</f>
        <v>213</v>
      </c>
      <c r="W147" s="78">
        <f t="shared" si="140"/>
        <v>204.28571428571428</v>
      </c>
    </row>
    <row r="148" spans="12:26" x14ac:dyDescent="0.2">
      <c r="L148" s="59" t="s">
        <v>64</v>
      </c>
      <c r="M148" s="75">
        <f t="shared" si="142"/>
        <v>38</v>
      </c>
      <c r="N148" s="76">
        <f t="shared" si="142"/>
        <v>69</v>
      </c>
      <c r="O148" s="180">
        <f>M148+N148</f>
        <v>107</v>
      </c>
      <c r="P148" s="77">
        <f>+P96+P122</f>
        <v>0</v>
      </c>
      <c r="Q148" s="185">
        <f>O148+P148</f>
        <v>107</v>
      </c>
      <c r="R148" s="75">
        <f t="shared" si="144"/>
        <v>115</v>
      </c>
      <c r="S148" s="76">
        <f t="shared" si="144"/>
        <v>98</v>
      </c>
      <c r="T148" s="180">
        <f>R148+S148</f>
        <v>213</v>
      </c>
      <c r="U148" s="77">
        <f>+U96+U122</f>
        <v>0</v>
      </c>
      <c r="V148" s="186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26</v>
      </c>
      <c r="M149" s="75">
        <f t="shared" si="142"/>
        <v>39</v>
      </c>
      <c r="N149" s="76">
        <f t="shared" si="142"/>
        <v>76</v>
      </c>
      <c r="O149" s="182">
        <f t="shared" si="137"/>
        <v>115</v>
      </c>
      <c r="P149" s="83">
        <f>+P97+P123</f>
        <v>0</v>
      </c>
      <c r="Q149" s="185">
        <f t="shared" si="143"/>
        <v>115</v>
      </c>
      <c r="R149" s="75">
        <f t="shared" si="144"/>
        <v>96</v>
      </c>
      <c r="S149" s="76">
        <f t="shared" si="144"/>
        <v>112</v>
      </c>
      <c r="T149" s="182">
        <f t="shared" si="139"/>
        <v>208</v>
      </c>
      <c r="U149" s="83">
        <f>+U97+U123</f>
        <v>0</v>
      </c>
      <c r="V149" s="186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66</v>
      </c>
      <c r="M150" s="80">
        <f>+M147+M148+M149</f>
        <v>100</v>
      </c>
      <c r="N150" s="81">
        <f t="shared" ref="N150:V150" si="145">+N147+N148+N149</f>
        <v>192</v>
      </c>
      <c r="O150" s="181">
        <f t="shared" si="145"/>
        <v>292</v>
      </c>
      <c r="P150" s="80">
        <f t="shared" si="145"/>
        <v>0</v>
      </c>
      <c r="Q150" s="181">
        <f t="shared" si="145"/>
        <v>292</v>
      </c>
      <c r="R150" s="80">
        <f t="shared" si="145"/>
        <v>314</v>
      </c>
      <c r="S150" s="81">
        <f t="shared" si="145"/>
        <v>320</v>
      </c>
      <c r="T150" s="181">
        <f t="shared" si="145"/>
        <v>634</v>
      </c>
      <c r="U150" s="80">
        <f t="shared" si="145"/>
        <v>0</v>
      </c>
      <c r="V150" s="181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29</v>
      </c>
      <c r="M151" s="75">
        <f t="shared" ref="M151:N153" si="146">+M99+M125</f>
        <v>37</v>
      </c>
      <c r="N151" s="76">
        <f t="shared" si="146"/>
        <v>73</v>
      </c>
      <c r="O151" s="182">
        <f t="shared" si="137"/>
        <v>110</v>
      </c>
      <c r="P151" s="88">
        <f>+P99+P125</f>
        <v>0</v>
      </c>
      <c r="Q151" s="185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2">
        <f t="shared" si="139"/>
        <v>225</v>
      </c>
      <c r="U151" s="88">
        <f>+U99+U125</f>
        <v>0</v>
      </c>
      <c r="V151" s="186">
        <f>T151+U151</f>
        <v>225</v>
      </c>
      <c r="W151" s="78">
        <f t="shared" si="140"/>
        <v>104.54545454545455</v>
      </c>
    </row>
    <row r="152" spans="12:26" x14ac:dyDescent="0.2">
      <c r="L152" s="59" t="s">
        <v>30</v>
      </c>
      <c r="M152" s="75">
        <f t="shared" si="146"/>
        <v>91</v>
      </c>
      <c r="N152" s="76">
        <f t="shared" si="146"/>
        <v>50</v>
      </c>
      <c r="O152" s="182">
        <f t="shared" si="137"/>
        <v>141</v>
      </c>
      <c r="P152" s="77">
        <f>+P100+P126</f>
        <v>0</v>
      </c>
      <c r="Q152" s="185">
        <f t="shared" si="143"/>
        <v>141</v>
      </c>
      <c r="R152" s="75">
        <f t="shared" si="147"/>
        <v>94</v>
      </c>
      <c r="S152" s="76">
        <f t="shared" si="147"/>
        <v>110</v>
      </c>
      <c r="T152" s="182">
        <f t="shared" si="139"/>
        <v>204</v>
      </c>
      <c r="U152" s="77">
        <f>+U100+U126</f>
        <v>0</v>
      </c>
      <c r="V152" s="186">
        <f>T152+U152</f>
        <v>204</v>
      </c>
      <c r="W152" s="78">
        <f t="shared" si="140"/>
        <v>44.680851063829799</v>
      </c>
      <c r="X152" s="279"/>
    </row>
    <row r="153" spans="12:26" ht="13.5" thickBot="1" x14ac:dyDescent="0.25">
      <c r="L153" s="59" t="s">
        <v>31</v>
      </c>
      <c r="M153" s="75">
        <f t="shared" si="146"/>
        <v>77</v>
      </c>
      <c r="N153" s="76">
        <f t="shared" si="146"/>
        <v>46</v>
      </c>
      <c r="O153" s="182">
        <f t="shared" si="137"/>
        <v>123</v>
      </c>
      <c r="P153" s="77">
        <f>+P101+P127</f>
        <v>0</v>
      </c>
      <c r="Q153" s="185">
        <f t="shared" si="143"/>
        <v>123</v>
      </c>
      <c r="R153" s="75">
        <f t="shared" si="147"/>
        <v>122</v>
      </c>
      <c r="S153" s="76">
        <f t="shared" si="147"/>
        <v>55</v>
      </c>
      <c r="T153" s="182">
        <f t="shared" si="139"/>
        <v>177</v>
      </c>
      <c r="U153" s="77">
        <f>+U101+U127</f>
        <v>0</v>
      </c>
      <c r="V153" s="186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32</v>
      </c>
      <c r="M154" s="80">
        <f>+M151+M152+M153</f>
        <v>205</v>
      </c>
      <c r="N154" s="81">
        <f t="shared" ref="N154:V154" si="148">+N151+N152+N153</f>
        <v>169</v>
      </c>
      <c r="O154" s="181">
        <f t="shared" si="148"/>
        <v>374</v>
      </c>
      <c r="P154" s="80">
        <f t="shared" si="148"/>
        <v>0</v>
      </c>
      <c r="Q154" s="181">
        <f t="shared" si="148"/>
        <v>374</v>
      </c>
      <c r="R154" s="80">
        <f t="shared" si="148"/>
        <v>315</v>
      </c>
      <c r="S154" s="81">
        <f t="shared" si="148"/>
        <v>291</v>
      </c>
      <c r="T154" s="181">
        <f t="shared" si="148"/>
        <v>606</v>
      </c>
      <c r="U154" s="80">
        <f t="shared" si="148"/>
        <v>0</v>
      </c>
      <c r="V154" s="181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33</v>
      </c>
      <c r="M155" s="80">
        <f t="shared" ref="M155:V155" si="149">+M146+M150+M154</f>
        <v>409</v>
      </c>
      <c r="N155" s="81">
        <f t="shared" si="149"/>
        <v>502</v>
      </c>
      <c r="O155" s="181">
        <f t="shared" si="149"/>
        <v>911</v>
      </c>
      <c r="P155" s="80">
        <f t="shared" si="149"/>
        <v>0</v>
      </c>
      <c r="Q155" s="181">
        <f t="shared" si="149"/>
        <v>911</v>
      </c>
      <c r="R155" s="80">
        <f t="shared" si="149"/>
        <v>904</v>
      </c>
      <c r="S155" s="81">
        <f t="shared" si="149"/>
        <v>994</v>
      </c>
      <c r="T155" s="181">
        <f t="shared" si="149"/>
        <v>1898</v>
      </c>
      <c r="U155" s="80">
        <f t="shared" si="149"/>
        <v>0</v>
      </c>
      <c r="V155" s="181">
        <f t="shared" si="149"/>
        <v>1898</v>
      </c>
      <c r="W155" s="82">
        <f>IF(Q155=0,0,((V155/Q155)-1)*100)</f>
        <v>108.34248079034028</v>
      </c>
      <c r="X155" s="316">
        <f>+O155+O233</f>
        <v>911</v>
      </c>
      <c r="Y155" s="278">
        <f>+T155+T233</f>
        <v>2911</v>
      </c>
      <c r="Z155" s="287">
        <f>IF(X155=0,0,(Y155/X155-1))</f>
        <v>2.1953896816684964</v>
      </c>
    </row>
    <row r="156" spans="12:26" ht="14.25" thickTop="1" thickBot="1" x14ac:dyDescent="0.25">
      <c r="L156" s="79" t="s">
        <v>11</v>
      </c>
      <c r="M156" s="80">
        <f t="shared" ref="M156:V156" si="150">+M142+M146+M150+M154</f>
        <v>506</v>
      </c>
      <c r="N156" s="81">
        <f t="shared" si="150"/>
        <v>635</v>
      </c>
      <c r="O156" s="181">
        <f t="shared" si="150"/>
        <v>1141</v>
      </c>
      <c r="P156" s="80">
        <f t="shared" si="150"/>
        <v>0</v>
      </c>
      <c r="Q156" s="181">
        <f t="shared" si="150"/>
        <v>1141</v>
      </c>
      <c r="R156" s="80">
        <f t="shared" si="150"/>
        <v>1191</v>
      </c>
      <c r="S156" s="81">
        <f t="shared" si="150"/>
        <v>1207</v>
      </c>
      <c r="T156" s="181">
        <f t="shared" si="150"/>
        <v>2398</v>
      </c>
      <c r="U156" s="80">
        <f t="shared" si="150"/>
        <v>0</v>
      </c>
      <c r="V156" s="181">
        <f t="shared" si="150"/>
        <v>2398</v>
      </c>
      <c r="W156" s="82">
        <f>IF(Q156=0,0,((V156/Q156)-1)*100)</f>
        <v>110.16652059596845</v>
      </c>
      <c r="X156" s="316">
        <f>+O156+O234</f>
        <v>1141</v>
      </c>
      <c r="Y156" s="278">
        <f>+T156+T234</f>
        <v>3575</v>
      </c>
      <c r="Z156" s="287">
        <f>IF(X156=0,0,(Y156/X156-1))</f>
        <v>2.1332164767747588</v>
      </c>
    </row>
    <row r="157" spans="12:26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2:26" ht="24.7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2:26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5" ht="14.25" thickTop="1" thickBot="1" x14ac:dyDescent="0.25">
      <c r="L161" s="212"/>
      <c r="M161" s="556" t="s">
        <v>62</v>
      </c>
      <c r="N161" s="557"/>
      <c r="O161" s="557"/>
      <c r="P161" s="557"/>
      <c r="Q161" s="557"/>
      <c r="R161" s="213" t="s">
        <v>63</v>
      </c>
      <c r="S161" s="214"/>
      <c r="T161" s="251"/>
      <c r="U161" s="213"/>
      <c r="V161" s="213"/>
      <c r="W161" s="305" t="s">
        <v>6</v>
      </c>
    </row>
    <row r="162" spans="12:25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5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5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5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 t="shared" ref="Q165:Q167" si="151"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>T165+U165</f>
        <v>0</v>
      </c>
      <c r="W165" s="236">
        <f>IF(Q165=0,0,((V165/Q165)-1)*100)</f>
        <v>0</v>
      </c>
    </row>
    <row r="166" spans="12:25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 t="shared" si="151"/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236">
        <f>IF(Q166=0,0,((V166/Q166)-1)*100)</f>
        <v>0</v>
      </c>
    </row>
    <row r="167" spans="12:25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si="151"/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>T167+U167</f>
        <v>0</v>
      </c>
      <c r="W167" s="236">
        <f>IF(Q167=0,0,((V167/Q167)-1)*100)</f>
        <v>0</v>
      </c>
    </row>
    <row r="168" spans="12:25" ht="14.25" thickTop="1" thickBot="1" x14ac:dyDescent="0.25">
      <c r="L168" s="237" t="s">
        <v>19</v>
      </c>
      <c r="M168" s="238">
        <f>+M165+M166+M167</f>
        <v>0</v>
      </c>
      <c r="N168" s="239">
        <f t="shared" ref="N168:V168" si="152">+N165+N166+N167</f>
        <v>0</v>
      </c>
      <c r="O168" s="240">
        <f t="shared" si="152"/>
        <v>0</v>
      </c>
      <c r="P168" s="238">
        <f t="shared" si="152"/>
        <v>0</v>
      </c>
      <c r="Q168" s="240">
        <f t="shared" si="152"/>
        <v>0</v>
      </c>
      <c r="R168" s="238">
        <f t="shared" si="152"/>
        <v>0</v>
      </c>
      <c r="S168" s="239">
        <f t="shared" si="152"/>
        <v>0</v>
      </c>
      <c r="T168" s="240">
        <f t="shared" si="152"/>
        <v>0</v>
      </c>
      <c r="U168" s="238">
        <f t="shared" si="152"/>
        <v>0</v>
      </c>
      <c r="V168" s="240">
        <f t="shared" si="152"/>
        <v>0</v>
      </c>
      <c r="W168" s="241">
        <f t="shared" ref="W168:W180" si="153">IF(Q168=0,0,((V168/Q168)-1)*100)</f>
        <v>0</v>
      </c>
    </row>
    <row r="169" spans="12:25" ht="13.5" thickTop="1" x14ac:dyDescent="0.2">
      <c r="L169" s="216" t="s">
        <v>20</v>
      </c>
      <c r="M169" s="232">
        <v>0</v>
      </c>
      <c r="N169" s="233">
        <v>0</v>
      </c>
      <c r="O169" s="234">
        <f>M169+N169</f>
        <v>0</v>
      </c>
      <c r="P169" s="235">
        <v>0</v>
      </c>
      <c r="Q169" s="234">
        <f t="shared" ref="Q169:Q170" si="154">O169+P169</f>
        <v>0</v>
      </c>
      <c r="R169" s="232">
        <v>0</v>
      </c>
      <c r="S169" s="233">
        <v>0</v>
      </c>
      <c r="T169" s="234">
        <f>R169+S169</f>
        <v>0</v>
      </c>
      <c r="U169" s="235">
        <v>0</v>
      </c>
      <c r="V169" s="234">
        <f>T169+U169</f>
        <v>0</v>
      </c>
      <c r="W169" s="236">
        <f t="shared" si="153"/>
        <v>0</v>
      </c>
      <c r="X169" s="278"/>
      <c r="Y169" s="278"/>
    </row>
    <row r="170" spans="12:25" x14ac:dyDescent="0.2">
      <c r="L170" s="216" t="s">
        <v>21</v>
      </c>
      <c r="M170" s="232">
        <v>0</v>
      </c>
      <c r="N170" s="233">
        <v>0</v>
      </c>
      <c r="O170" s="234">
        <f>M170+N170</f>
        <v>0</v>
      </c>
      <c r="P170" s="235">
        <v>0</v>
      </c>
      <c r="Q170" s="234">
        <f t="shared" si="154"/>
        <v>0</v>
      </c>
      <c r="R170" s="232">
        <v>0</v>
      </c>
      <c r="S170" s="233">
        <v>0</v>
      </c>
      <c r="T170" s="234">
        <f>R170+S170</f>
        <v>0</v>
      </c>
      <c r="U170" s="235">
        <v>0</v>
      </c>
      <c r="V170" s="234">
        <f>T170+U170</f>
        <v>0</v>
      </c>
      <c r="W170" s="236">
        <f t="shared" si="153"/>
        <v>0</v>
      </c>
    </row>
    <row r="171" spans="12:25" ht="13.5" thickBot="1" x14ac:dyDescent="0.25">
      <c r="L171" s="216" t="s">
        <v>22</v>
      </c>
      <c r="M171" s="232">
        <v>0</v>
      </c>
      <c r="N171" s="233">
        <v>0</v>
      </c>
      <c r="O171" s="234">
        <f>M171+N171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>R171+S171</f>
        <v>0</v>
      </c>
      <c r="U171" s="235">
        <v>0</v>
      </c>
      <c r="V171" s="234">
        <f>T171+U171</f>
        <v>0</v>
      </c>
      <c r="W171" s="236">
        <f>IF(Q171=0,0,((V171/Q171)-1)*100)</f>
        <v>0</v>
      </c>
    </row>
    <row r="172" spans="12:25" ht="14.25" thickTop="1" thickBot="1" x14ac:dyDescent="0.25">
      <c r="L172" s="237" t="s">
        <v>23</v>
      </c>
      <c r="M172" s="238">
        <f>+M169+M170+M171</f>
        <v>0</v>
      </c>
      <c r="N172" s="239">
        <f t="shared" ref="N172:V172" si="155">+N169+N170+N171</f>
        <v>0</v>
      </c>
      <c r="O172" s="240">
        <f t="shared" si="155"/>
        <v>0</v>
      </c>
      <c r="P172" s="238">
        <f t="shared" si="155"/>
        <v>0</v>
      </c>
      <c r="Q172" s="240">
        <f t="shared" si="155"/>
        <v>0</v>
      </c>
      <c r="R172" s="238">
        <f t="shared" si="155"/>
        <v>0</v>
      </c>
      <c r="S172" s="239">
        <f t="shared" si="155"/>
        <v>0</v>
      </c>
      <c r="T172" s="240">
        <f t="shared" si="155"/>
        <v>0</v>
      </c>
      <c r="U172" s="238">
        <f t="shared" si="155"/>
        <v>0</v>
      </c>
      <c r="V172" s="240">
        <f t="shared" si="155"/>
        <v>0</v>
      </c>
      <c r="W172" s="241">
        <f t="shared" ref="W172" si="156">IF(Q172=0,0,((V172/Q172)-1)*100)</f>
        <v>0</v>
      </c>
      <c r="X172" s="278"/>
    </row>
    <row r="173" spans="12:25" ht="13.5" thickTop="1" x14ac:dyDescent="0.2">
      <c r="L173" s="216" t="s">
        <v>24</v>
      </c>
      <c r="M173" s="232">
        <v>0</v>
      </c>
      <c r="N173" s="233">
        <v>0</v>
      </c>
      <c r="O173" s="234">
        <f>SUM(M173:N173)</f>
        <v>0</v>
      </c>
      <c r="P173" s="235">
        <v>0</v>
      </c>
      <c r="Q173" s="234">
        <f t="shared" ref="Q173:Q175" si="157">O173+P173</f>
        <v>0</v>
      </c>
      <c r="R173" s="232">
        <v>0</v>
      </c>
      <c r="S173" s="233">
        <v>0</v>
      </c>
      <c r="T173" s="234">
        <f>SUM(R173:S173)</f>
        <v>0</v>
      </c>
      <c r="U173" s="235">
        <v>0</v>
      </c>
      <c r="V173" s="234">
        <f t="shared" ref="V173" si="158">T173+U173</f>
        <v>0</v>
      </c>
      <c r="W173" s="236">
        <f t="shared" si="153"/>
        <v>0</v>
      </c>
    </row>
    <row r="174" spans="12:25" x14ac:dyDescent="0.2">
      <c r="L174" s="216" t="s">
        <v>64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236">
        <f>IF(Q174=0,0,((V174/Q174)-1)*100)</f>
        <v>0</v>
      </c>
    </row>
    <row r="175" spans="12:25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 t="shared" si="157"/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236">
        <f t="shared" si="153"/>
        <v>0</v>
      </c>
    </row>
    <row r="176" spans="12:25" ht="14.25" thickTop="1" thickBot="1" x14ac:dyDescent="0.25">
      <c r="L176" s="244" t="s">
        <v>66</v>
      </c>
      <c r="M176" s="245">
        <f>+M173+M174+M175</f>
        <v>0</v>
      </c>
      <c r="N176" s="245">
        <f t="shared" ref="N176:V176" si="159">+N173+N174+N175</f>
        <v>0</v>
      </c>
      <c r="O176" s="246">
        <f t="shared" si="159"/>
        <v>0</v>
      </c>
      <c r="P176" s="247">
        <f t="shared" si="159"/>
        <v>0</v>
      </c>
      <c r="Q176" s="246">
        <f t="shared" si="159"/>
        <v>0</v>
      </c>
      <c r="R176" s="245">
        <f t="shared" si="159"/>
        <v>0</v>
      </c>
      <c r="S176" s="245">
        <f t="shared" si="159"/>
        <v>0</v>
      </c>
      <c r="T176" s="246">
        <f t="shared" si="159"/>
        <v>0</v>
      </c>
      <c r="U176" s="247">
        <f t="shared" si="159"/>
        <v>0</v>
      </c>
      <c r="V176" s="246">
        <f t="shared" si="159"/>
        <v>0</v>
      </c>
      <c r="W176" s="248">
        <f t="shared" si="153"/>
        <v>0</v>
      </c>
    </row>
    <row r="177" spans="9:25" ht="13.5" thickTop="1" x14ac:dyDescent="0.2">
      <c r="L177" s="216" t="s">
        <v>29</v>
      </c>
      <c r="M177" s="232">
        <v>0</v>
      </c>
      <c r="N177" s="233">
        <v>0</v>
      </c>
      <c r="O177" s="242">
        <f>SUM(M177:N177)</f>
        <v>0</v>
      </c>
      <c r="P177" s="249">
        <v>0</v>
      </c>
      <c r="Q177" s="242">
        <f t="shared" ref="Q177:Q179" si="160"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236">
        <f t="shared" si="153"/>
        <v>0</v>
      </c>
    </row>
    <row r="178" spans="9:25" x14ac:dyDescent="0.2"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 t="shared" si="160"/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236">
        <f t="shared" si="153"/>
        <v>0</v>
      </c>
    </row>
    <row r="179" spans="9:25" ht="13.5" thickBot="1" x14ac:dyDescent="0.25">
      <c r="L179" s="216" t="s">
        <v>31</v>
      </c>
      <c r="M179" s="232">
        <v>0</v>
      </c>
      <c r="N179" s="233">
        <v>0</v>
      </c>
      <c r="O179" s="242">
        <f>SUM(M179:N179)</f>
        <v>0</v>
      </c>
      <c r="P179" s="235">
        <v>0</v>
      </c>
      <c r="Q179" s="242">
        <f t="shared" si="160"/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236">
        <f t="shared" si="153"/>
        <v>0</v>
      </c>
    </row>
    <row r="180" spans="9:25" ht="14.25" thickTop="1" thickBot="1" x14ac:dyDescent="0.25">
      <c r="L180" s="237" t="s">
        <v>32</v>
      </c>
      <c r="M180" s="238">
        <f>+M177+M178+M179</f>
        <v>0</v>
      </c>
      <c r="N180" s="239">
        <f t="shared" ref="N180:V180" si="161">+N177+N178+N179</f>
        <v>0</v>
      </c>
      <c r="O180" s="240">
        <f t="shared" si="161"/>
        <v>0</v>
      </c>
      <c r="P180" s="238">
        <f t="shared" si="161"/>
        <v>0</v>
      </c>
      <c r="Q180" s="240">
        <f t="shared" si="161"/>
        <v>0</v>
      </c>
      <c r="R180" s="238">
        <f t="shared" si="161"/>
        <v>0</v>
      </c>
      <c r="S180" s="239">
        <f t="shared" si="161"/>
        <v>0</v>
      </c>
      <c r="T180" s="240">
        <f t="shared" si="161"/>
        <v>0</v>
      </c>
      <c r="U180" s="238">
        <f t="shared" si="161"/>
        <v>0</v>
      </c>
      <c r="V180" s="240">
        <f t="shared" si="161"/>
        <v>0</v>
      </c>
      <c r="W180" s="241">
        <f t="shared" si="153"/>
        <v>0</v>
      </c>
    </row>
    <row r="181" spans="9:25" ht="14.25" thickTop="1" thickBot="1" x14ac:dyDescent="0.25">
      <c r="L181" s="237" t="s">
        <v>33</v>
      </c>
      <c r="M181" s="238">
        <f t="shared" ref="M181:V181" si="162">+M172+M176+M180</f>
        <v>0</v>
      </c>
      <c r="N181" s="239">
        <f t="shared" si="162"/>
        <v>0</v>
      </c>
      <c r="O181" s="240">
        <f t="shared" si="162"/>
        <v>0</v>
      </c>
      <c r="P181" s="238">
        <f t="shared" si="162"/>
        <v>0</v>
      </c>
      <c r="Q181" s="240">
        <f t="shared" si="162"/>
        <v>0</v>
      </c>
      <c r="R181" s="238">
        <f t="shared" si="162"/>
        <v>0</v>
      </c>
      <c r="S181" s="239">
        <f t="shared" si="162"/>
        <v>0</v>
      </c>
      <c r="T181" s="240">
        <f t="shared" si="162"/>
        <v>0</v>
      </c>
      <c r="U181" s="238">
        <f t="shared" si="162"/>
        <v>0</v>
      </c>
      <c r="V181" s="240">
        <f t="shared" si="162"/>
        <v>0</v>
      </c>
      <c r="W181" s="241">
        <f>IF(Q181=0,0,((V181/Q181)-1)*100)</f>
        <v>0</v>
      </c>
    </row>
    <row r="182" spans="9:25" ht="14.25" thickTop="1" thickBot="1" x14ac:dyDescent="0.25">
      <c r="L182" s="237" t="s">
        <v>11</v>
      </c>
      <c r="M182" s="238">
        <f>+M181+M168</f>
        <v>0</v>
      </c>
      <c r="N182" s="239">
        <f t="shared" ref="N182:V182" si="163">+N181+N168</f>
        <v>0</v>
      </c>
      <c r="O182" s="240">
        <f t="shared" si="163"/>
        <v>0</v>
      </c>
      <c r="P182" s="238">
        <f t="shared" si="163"/>
        <v>0</v>
      </c>
      <c r="Q182" s="240">
        <f t="shared" si="163"/>
        <v>0</v>
      </c>
      <c r="R182" s="238">
        <f t="shared" si="163"/>
        <v>0</v>
      </c>
      <c r="S182" s="239">
        <f t="shared" si="163"/>
        <v>0</v>
      </c>
      <c r="T182" s="240">
        <f t="shared" si="163"/>
        <v>0</v>
      </c>
      <c r="U182" s="238">
        <f t="shared" si="163"/>
        <v>0</v>
      </c>
      <c r="V182" s="240">
        <f t="shared" si="163"/>
        <v>0</v>
      </c>
      <c r="W182" s="241">
        <f t="shared" ref="W182" si="164">IF(Q182=0,0,((V182/Q182)-1)*100)</f>
        <v>0</v>
      </c>
    </row>
    <row r="183" spans="9:25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9:25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9:25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9:25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9:25" ht="14.25" thickTop="1" thickBot="1" x14ac:dyDescent="0.25">
      <c r="L187" s="212"/>
      <c r="M187" s="556" t="s">
        <v>62</v>
      </c>
      <c r="N187" s="557"/>
      <c r="O187" s="557"/>
      <c r="P187" s="557"/>
      <c r="Q187" s="557"/>
      <c r="R187" s="213" t="s">
        <v>63</v>
      </c>
      <c r="S187" s="214"/>
      <c r="T187" s="251"/>
      <c r="U187" s="213"/>
      <c r="V187" s="213"/>
      <c r="W187" s="305" t="s">
        <v>6</v>
      </c>
    </row>
    <row r="188" spans="9:25" ht="12" customHeight="1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  <c r="X188" s="281"/>
      <c r="Y188" s="281"/>
    </row>
    <row r="189" spans="9:25" s="281" customFormat="1" ht="12" customHeight="1" thickBot="1" x14ac:dyDescent="0.25">
      <c r="I189" s="280"/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  <c r="X189" s="1"/>
      <c r="Y189" s="1"/>
    </row>
    <row r="190" spans="9:25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9:25" x14ac:dyDescent="0.2">
      <c r="L191" s="216" t="s">
        <v>16</v>
      </c>
      <c r="M191" s="232">
        <v>0</v>
      </c>
      <c r="N191" s="272">
        <v>0</v>
      </c>
      <c r="O191" s="234">
        <f>M191+N191</f>
        <v>0</v>
      </c>
      <c r="P191" s="235">
        <v>0</v>
      </c>
      <c r="Q191" s="234">
        <f t="shared" ref="Q191:Q193" si="165">O191+P191</f>
        <v>0</v>
      </c>
      <c r="R191" s="232">
        <v>0</v>
      </c>
      <c r="S191" s="233">
        <v>0</v>
      </c>
      <c r="T191" s="234">
        <f>R191+S191</f>
        <v>0</v>
      </c>
      <c r="U191" s="235">
        <v>0</v>
      </c>
      <c r="V191" s="234">
        <f>T191+U191</f>
        <v>0</v>
      </c>
      <c r="W191" s="236">
        <f>IF(Q191=0,0,((V191/Q191)-1)*100)</f>
        <v>0</v>
      </c>
    </row>
    <row r="192" spans="9:25" x14ac:dyDescent="0.2">
      <c r="L192" s="282" t="s">
        <v>17</v>
      </c>
      <c r="M192" s="301">
        <v>0</v>
      </c>
      <c r="N192" s="286">
        <v>0</v>
      </c>
      <c r="O192" s="283">
        <f>M192+N192</f>
        <v>0</v>
      </c>
      <c r="P192" s="284">
        <v>0</v>
      </c>
      <c r="Q192" s="283">
        <f t="shared" si="165"/>
        <v>0</v>
      </c>
      <c r="R192" s="301">
        <v>20</v>
      </c>
      <c r="S192" s="286">
        <v>34</v>
      </c>
      <c r="T192" s="283">
        <f>R192+S192</f>
        <v>54</v>
      </c>
      <c r="U192" s="284">
        <v>0</v>
      </c>
      <c r="V192" s="283">
        <f>T192+U192</f>
        <v>54</v>
      </c>
      <c r="W192" s="285">
        <f>IF(Q192=0,0,((V192/Q192)-1)*100)</f>
        <v>0</v>
      </c>
    </row>
    <row r="193" spans="12:25" ht="13.5" thickBot="1" x14ac:dyDescent="0.25">
      <c r="L193" s="221" t="s">
        <v>18</v>
      </c>
      <c r="M193" s="302">
        <v>0</v>
      </c>
      <c r="N193" s="233">
        <v>0</v>
      </c>
      <c r="O193" s="234">
        <f>M193+N193</f>
        <v>0</v>
      </c>
      <c r="P193" s="235">
        <v>0</v>
      </c>
      <c r="Q193" s="234">
        <f t="shared" si="165"/>
        <v>0</v>
      </c>
      <c r="R193" s="302">
        <v>54</v>
      </c>
      <c r="S193" s="233">
        <v>56</v>
      </c>
      <c r="T193" s="234">
        <f>R193+S193</f>
        <v>110</v>
      </c>
      <c r="U193" s="235">
        <v>0</v>
      </c>
      <c r="V193" s="234">
        <f>T193+U193</f>
        <v>110</v>
      </c>
      <c r="W193" s="303">
        <f>IF(Q193=0,0,((V193/Q193)-1)*100)</f>
        <v>0</v>
      </c>
    </row>
    <row r="194" spans="12:25" ht="14.25" thickTop="1" thickBot="1" x14ac:dyDescent="0.25">
      <c r="L194" s="237" t="s">
        <v>53</v>
      </c>
      <c r="M194" s="238">
        <f>+M191+M192+M193</f>
        <v>0</v>
      </c>
      <c r="N194" s="239">
        <f t="shared" ref="N194:V194" si="166">+N191+N192+N193</f>
        <v>0</v>
      </c>
      <c r="O194" s="240">
        <f t="shared" si="166"/>
        <v>0</v>
      </c>
      <c r="P194" s="238">
        <f t="shared" si="166"/>
        <v>0</v>
      </c>
      <c r="Q194" s="240">
        <f t="shared" si="166"/>
        <v>0</v>
      </c>
      <c r="R194" s="238">
        <f t="shared" si="166"/>
        <v>74</v>
      </c>
      <c r="S194" s="239">
        <f t="shared" si="166"/>
        <v>90</v>
      </c>
      <c r="T194" s="240">
        <f t="shared" si="166"/>
        <v>164</v>
      </c>
      <c r="U194" s="238">
        <f t="shared" si="166"/>
        <v>0</v>
      </c>
      <c r="V194" s="240">
        <f t="shared" si="166"/>
        <v>164</v>
      </c>
      <c r="W194" s="241">
        <f t="shared" ref="W194:W206" si="167">IF(Q194=0,0,((V194/Q194)-1)*100)</f>
        <v>0</v>
      </c>
      <c r="X194" s="278"/>
      <c r="Y194" s="278"/>
    </row>
    <row r="195" spans="12:25" ht="13.5" thickTop="1" x14ac:dyDescent="0.2">
      <c r="L195" s="216" t="s">
        <v>20</v>
      </c>
      <c r="M195" s="232">
        <v>0</v>
      </c>
      <c r="N195" s="233">
        <v>0</v>
      </c>
      <c r="O195" s="234">
        <f>M195+N195</f>
        <v>0</v>
      </c>
      <c r="P195" s="235">
        <v>0</v>
      </c>
      <c r="Q195" s="234">
        <f t="shared" ref="Q195:Q196" si="168">O195+P195</f>
        <v>0</v>
      </c>
      <c r="R195" s="232">
        <v>63</v>
      </c>
      <c r="S195" s="233">
        <v>74</v>
      </c>
      <c r="T195" s="234">
        <f>R195+S195</f>
        <v>137</v>
      </c>
      <c r="U195" s="235">
        <v>0</v>
      </c>
      <c r="V195" s="234">
        <f>T195+U195</f>
        <v>137</v>
      </c>
      <c r="W195" s="236">
        <f t="shared" si="167"/>
        <v>0</v>
      </c>
    </row>
    <row r="196" spans="12:25" x14ac:dyDescent="0.2">
      <c r="L196" s="216" t="s">
        <v>21</v>
      </c>
      <c r="M196" s="232">
        <v>0</v>
      </c>
      <c r="N196" s="233">
        <v>0</v>
      </c>
      <c r="O196" s="234">
        <f>M196+N196</f>
        <v>0</v>
      </c>
      <c r="P196" s="235">
        <v>0</v>
      </c>
      <c r="Q196" s="234">
        <f t="shared" si="168"/>
        <v>0</v>
      </c>
      <c r="R196" s="232">
        <v>44</v>
      </c>
      <c r="S196" s="233">
        <v>73</v>
      </c>
      <c r="T196" s="234">
        <f>R196+S196</f>
        <v>117</v>
      </c>
      <c r="U196" s="235">
        <v>0</v>
      </c>
      <c r="V196" s="234">
        <f>T196+U196</f>
        <v>117</v>
      </c>
      <c r="W196" s="236">
        <f t="shared" si="167"/>
        <v>0</v>
      </c>
    </row>
    <row r="197" spans="12:25" ht="13.5" thickBot="1" x14ac:dyDescent="0.25">
      <c r="L197" s="216" t="s">
        <v>22</v>
      </c>
      <c r="M197" s="232">
        <v>0</v>
      </c>
      <c r="N197" s="233">
        <v>0</v>
      </c>
      <c r="O197" s="234">
        <f>M197+N197</f>
        <v>0</v>
      </c>
      <c r="P197" s="235">
        <v>0</v>
      </c>
      <c r="Q197" s="234">
        <f>O197+P197</f>
        <v>0</v>
      </c>
      <c r="R197" s="232">
        <v>35</v>
      </c>
      <c r="S197" s="233">
        <v>57</v>
      </c>
      <c r="T197" s="234">
        <f>R197+S197</f>
        <v>92</v>
      </c>
      <c r="U197" s="235">
        <v>0</v>
      </c>
      <c r="V197" s="234">
        <f>T197+U197</f>
        <v>92</v>
      </c>
      <c r="W197" s="236">
        <f>IF(Q197=0,0,((V197/Q197)-1)*100)</f>
        <v>0</v>
      </c>
    </row>
    <row r="198" spans="12:25" ht="14.25" thickTop="1" thickBot="1" x14ac:dyDescent="0.25">
      <c r="L198" s="237" t="s">
        <v>23</v>
      </c>
      <c r="M198" s="238">
        <f>+M195+M196+M197</f>
        <v>0</v>
      </c>
      <c r="N198" s="239">
        <f t="shared" ref="N198:V198" si="169">+N195+N196+N197</f>
        <v>0</v>
      </c>
      <c r="O198" s="240">
        <f t="shared" si="169"/>
        <v>0</v>
      </c>
      <c r="P198" s="238">
        <f t="shared" si="169"/>
        <v>0</v>
      </c>
      <c r="Q198" s="240">
        <f t="shared" si="169"/>
        <v>0</v>
      </c>
      <c r="R198" s="238">
        <f t="shared" si="169"/>
        <v>142</v>
      </c>
      <c r="S198" s="239">
        <f t="shared" si="169"/>
        <v>204</v>
      </c>
      <c r="T198" s="240">
        <f t="shared" si="169"/>
        <v>346</v>
      </c>
      <c r="U198" s="238">
        <f t="shared" si="169"/>
        <v>0</v>
      </c>
      <c r="V198" s="240">
        <f t="shared" si="169"/>
        <v>346</v>
      </c>
      <c r="W198" s="241">
        <f t="shared" ref="W198" si="170">IF(Q198=0,0,((V198/Q198)-1)*100)</f>
        <v>0</v>
      </c>
      <c r="X198" s="278"/>
    </row>
    <row r="199" spans="12:25" ht="13.5" thickTop="1" x14ac:dyDescent="0.2">
      <c r="L199" s="216" t="s">
        <v>24</v>
      </c>
      <c r="M199" s="232">
        <v>0</v>
      </c>
      <c r="N199" s="233">
        <v>0</v>
      </c>
      <c r="O199" s="234">
        <f>SUM(M199:N199)</f>
        <v>0</v>
      </c>
      <c r="P199" s="235">
        <v>0</v>
      </c>
      <c r="Q199" s="234">
        <f t="shared" ref="Q199:Q201" si="171">O199+P199</f>
        <v>0</v>
      </c>
      <c r="R199" s="232">
        <v>35</v>
      </c>
      <c r="S199" s="233">
        <v>57</v>
      </c>
      <c r="T199" s="234">
        <f>SUM(R199:S199)</f>
        <v>92</v>
      </c>
      <c r="U199" s="235">
        <v>0</v>
      </c>
      <c r="V199" s="234">
        <f>T199+U199</f>
        <v>92</v>
      </c>
      <c r="W199" s="236">
        <f t="shared" si="167"/>
        <v>0</v>
      </c>
    </row>
    <row r="200" spans="12:25" x14ac:dyDescent="0.2">
      <c r="L200" s="216" t="s">
        <v>64</v>
      </c>
      <c r="M200" s="232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32">
        <v>33</v>
      </c>
      <c r="S200" s="233">
        <v>49</v>
      </c>
      <c r="T200" s="234">
        <f>SUM(R200:S200)</f>
        <v>82</v>
      </c>
      <c r="U200" s="235">
        <v>0</v>
      </c>
      <c r="V200" s="234">
        <f>T200+U200</f>
        <v>82</v>
      </c>
      <c r="W200" s="236">
        <f>IF(Q200=0,0,((V200/Q200)-1)*100)</f>
        <v>0</v>
      </c>
    </row>
    <row r="201" spans="12:25" ht="13.5" thickBot="1" x14ac:dyDescent="0.25">
      <c r="L201" s="216" t="s">
        <v>26</v>
      </c>
      <c r="M201" s="232">
        <v>0</v>
      </c>
      <c r="N201" s="233">
        <v>0</v>
      </c>
      <c r="O201" s="242">
        <f>SUM(M201:N201)</f>
        <v>0</v>
      </c>
      <c r="P201" s="243">
        <v>0</v>
      </c>
      <c r="Q201" s="242">
        <f t="shared" si="171"/>
        <v>0</v>
      </c>
      <c r="R201" s="232">
        <v>45</v>
      </c>
      <c r="S201" s="233">
        <v>61</v>
      </c>
      <c r="T201" s="242">
        <f>SUM(R201:S201)</f>
        <v>106</v>
      </c>
      <c r="U201" s="243">
        <v>0</v>
      </c>
      <c r="V201" s="242">
        <f>T201+U201</f>
        <v>106</v>
      </c>
      <c r="W201" s="236">
        <f t="shared" si="167"/>
        <v>0</v>
      </c>
    </row>
    <row r="202" spans="12:25" ht="14.25" thickTop="1" thickBot="1" x14ac:dyDescent="0.25">
      <c r="L202" s="244" t="s">
        <v>66</v>
      </c>
      <c r="M202" s="245">
        <f>+M199+M200+M201</f>
        <v>0</v>
      </c>
      <c r="N202" s="245">
        <f t="shared" ref="N202:V202" si="172">+N199+N200+N201</f>
        <v>0</v>
      </c>
      <c r="O202" s="246">
        <f t="shared" si="172"/>
        <v>0</v>
      </c>
      <c r="P202" s="247">
        <f t="shared" si="172"/>
        <v>0</v>
      </c>
      <c r="Q202" s="246">
        <f t="shared" si="172"/>
        <v>0</v>
      </c>
      <c r="R202" s="245">
        <f t="shared" si="172"/>
        <v>113</v>
      </c>
      <c r="S202" s="245">
        <f t="shared" si="172"/>
        <v>167</v>
      </c>
      <c r="T202" s="246">
        <f t="shared" si="172"/>
        <v>280</v>
      </c>
      <c r="U202" s="247">
        <f t="shared" si="172"/>
        <v>0</v>
      </c>
      <c r="V202" s="246">
        <f t="shared" si="172"/>
        <v>280</v>
      </c>
      <c r="W202" s="248">
        <f t="shared" si="167"/>
        <v>0</v>
      </c>
    </row>
    <row r="203" spans="12:25" ht="13.5" thickTop="1" x14ac:dyDescent="0.2">
      <c r="L203" s="216" t="s">
        <v>29</v>
      </c>
      <c r="M203" s="232">
        <v>0</v>
      </c>
      <c r="N203" s="233">
        <v>0</v>
      </c>
      <c r="O203" s="242">
        <f>SUM(M203:N203)</f>
        <v>0</v>
      </c>
      <c r="P203" s="249">
        <v>0</v>
      </c>
      <c r="Q203" s="242">
        <f t="shared" ref="Q203:Q205" si="173">O203+P203</f>
        <v>0</v>
      </c>
      <c r="R203" s="232">
        <v>70</v>
      </c>
      <c r="S203" s="233">
        <v>71</v>
      </c>
      <c r="T203" s="242">
        <f>SUM(R203:S203)</f>
        <v>141</v>
      </c>
      <c r="U203" s="249">
        <v>0</v>
      </c>
      <c r="V203" s="242">
        <f>T203+U203</f>
        <v>141</v>
      </c>
      <c r="W203" s="236">
        <f t="shared" si="167"/>
        <v>0</v>
      </c>
    </row>
    <row r="204" spans="12:25" x14ac:dyDescent="0.2">
      <c r="L204" s="216" t="s">
        <v>30</v>
      </c>
      <c r="M204" s="232">
        <v>0</v>
      </c>
      <c r="N204" s="233">
        <v>0</v>
      </c>
      <c r="O204" s="242">
        <f>SUM(M204:N204)</f>
        <v>0</v>
      </c>
      <c r="P204" s="235">
        <v>0</v>
      </c>
      <c r="Q204" s="242">
        <f t="shared" si="173"/>
        <v>0</v>
      </c>
      <c r="R204" s="232">
        <v>72</v>
      </c>
      <c r="S204" s="233">
        <v>64</v>
      </c>
      <c r="T204" s="242">
        <f>SUM(R204:S204)</f>
        <v>136</v>
      </c>
      <c r="U204" s="235">
        <v>0</v>
      </c>
      <c r="V204" s="242">
        <f>T204+U204</f>
        <v>136</v>
      </c>
      <c r="W204" s="236">
        <f t="shared" si="167"/>
        <v>0</v>
      </c>
    </row>
    <row r="205" spans="12:25" ht="13.5" thickBot="1" x14ac:dyDescent="0.25">
      <c r="L205" s="216" t="s">
        <v>31</v>
      </c>
      <c r="M205" s="232">
        <v>0</v>
      </c>
      <c r="N205" s="233">
        <v>0</v>
      </c>
      <c r="O205" s="242">
        <f>SUM(M205:N205)</f>
        <v>0</v>
      </c>
      <c r="P205" s="235">
        <v>0</v>
      </c>
      <c r="Q205" s="242">
        <f t="shared" si="173"/>
        <v>0</v>
      </c>
      <c r="R205" s="232">
        <v>57</v>
      </c>
      <c r="S205" s="233">
        <v>53</v>
      </c>
      <c r="T205" s="242">
        <f>SUM(R205:S205)</f>
        <v>110</v>
      </c>
      <c r="U205" s="235">
        <v>0</v>
      </c>
      <c r="V205" s="242">
        <f>T205+U205</f>
        <v>110</v>
      </c>
      <c r="W205" s="236">
        <f t="shared" si="167"/>
        <v>0</v>
      </c>
    </row>
    <row r="206" spans="12:25" ht="14.25" thickTop="1" thickBot="1" x14ac:dyDescent="0.25">
      <c r="L206" s="237" t="s">
        <v>32</v>
      </c>
      <c r="M206" s="238">
        <f>+M203+M204+M205</f>
        <v>0</v>
      </c>
      <c r="N206" s="239">
        <f t="shared" ref="N206:V206" si="174">+N203+N204+N205</f>
        <v>0</v>
      </c>
      <c r="O206" s="240">
        <f t="shared" si="174"/>
        <v>0</v>
      </c>
      <c r="P206" s="238">
        <f t="shared" si="174"/>
        <v>0</v>
      </c>
      <c r="Q206" s="240">
        <f t="shared" si="174"/>
        <v>0</v>
      </c>
      <c r="R206" s="238">
        <f t="shared" si="174"/>
        <v>199</v>
      </c>
      <c r="S206" s="239">
        <f t="shared" si="174"/>
        <v>188</v>
      </c>
      <c r="T206" s="240">
        <f t="shared" si="174"/>
        <v>387</v>
      </c>
      <c r="U206" s="238">
        <f t="shared" si="174"/>
        <v>0</v>
      </c>
      <c r="V206" s="240">
        <f t="shared" si="174"/>
        <v>387</v>
      </c>
      <c r="W206" s="241">
        <f t="shared" si="167"/>
        <v>0</v>
      </c>
    </row>
    <row r="207" spans="12:25" ht="14.25" thickTop="1" thickBot="1" x14ac:dyDescent="0.25">
      <c r="L207" s="237" t="s">
        <v>33</v>
      </c>
      <c r="M207" s="238">
        <f t="shared" ref="M207:V207" si="175">+M198+M202+M206</f>
        <v>0</v>
      </c>
      <c r="N207" s="239">
        <f t="shared" si="175"/>
        <v>0</v>
      </c>
      <c r="O207" s="240">
        <f t="shared" si="175"/>
        <v>0</v>
      </c>
      <c r="P207" s="238">
        <f t="shared" si="175"/>
        <v>0</v>
      </c>
      <c r="Q207" s="240">
        <f t="shared" si="175"/>
        <v>0</v>
      </c>
      <c r="R207" s="238">
        <f t="shared" si="175"/>
        <v>454</v>
      </c>
      <c r="S207" s="239">
        <f t="shared" si="175"/>
        <v>559</v>
      </c>
      <c r="T207" s="240">
        <f t="shared" si="175"/>
        <v>1013</v>
      </c>
      <c r="U207" s="238">
        <f t="shared" si="175"/>
        <v>0</v>
      </c>
      <c r="V207" s="240">
        <f t="shared" si="175"/>
        <v>1013</v>
      </c>
      <c r="W207" s="241">
        <f>IF(Q207=0,0,((V207/Q207)-1)*100)</f>
        <v>0</v>
      </c>
    </row>
    <row r="208" spans="12:25" ht="14.25" thickTop="1" thickBot="1" x14ac:dyDescent="0.25">
      <c r="L208" s="237" t="s">
        <v>11</v>
      </c>
      <c r="M208" s="238">
        <f>+M207+M194</f>
        <v>0</v>
      </c>
      <c r="N208" s="239">
        <f t="shared" ref="N208:V208" si="176">+N207+N194</f>
        <v>0</v>
      </c>
      <c r="O208" s="240">
        <f t="shared" si="176"/>
        <v>0</v>
      </c>
      <c r="P208" s="238">
        <f t="shared" si="176"/>
        <v>0</v>
      </c>
      <c r="Q208" s="240">
        <f t="shared" si="176"/>
        <v>0</v>
      </c>
      <c r="R208" s="238">
        <f t="shared" si="176"/>
        <v>528</v>
      </c>
      <c r="S208" s="239">
        <f t="shared" si="176"/>
        <v>649</v>
      </c>
      <c r="T208" s="240">
        <f t="shared" si="176"/>
        <v>1177</v>
      </c>
      <c r="U208" s="238">
        <f t="shared" si="176"/>
        <v>0</v>
      </c>
      <c r="V208" s="240">
        <f t="shared" si="176"/>
        <v>1177</v>
      </c>
      <c r="W208" s="241">
        <f>IF(Q208=0,0,((V208/Q208)-1)*100)</f>
        <v>0</v>
      </c>
    </row>
    <row r="209" spans="12:25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5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5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5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5" ht="12.75" customHeight="1" thickTop="1" thickBot="1" x14ac:dyDescent="0.25">
      <c r="L213" s="212"/>
      <c r="M213" s="556" t="s">
        <v>62</v>
      </c>
      <c r="N213" s="557"/>
      <c r="O213" s="557"/>
      <c r="P213" s="557"/>
      <c r="Q213" s="557"/>
      <c r="R213" s="213" t="s">
        <v>63</v>
      </c>
      <c r="S213" s="214"/>
      <c r="T213" s="251"/>
      <c r="U213" s="213"/>
      <c r="V213" s="213"/>
      <c r="W213" s="305" t="s">
        <v>6</v>
      </c>
    </row>
    <row r="214" spans="12:25" ht="13.5" thickTop="1" x14ac:dyDescent="0.2">
      <c r="L214" s="216" t="s">
        <v>7</v>
      </c>
      <c r="M214" s="217"/>
      <c r="N214" s="209"/>
      <c r="O214" s="218"/>
      <c r="P214" s="219"/>
      <c r="Q214" s="259"/>
      <c r="R214" s="217"/>
      <c r="S214" s="209"/>
      <c r="T214" s="218"/>
      <c r="U214" s="219"/>
      <c r="V214" s="304"/>
      <c r="W214" s="306" t="s">
        <v>8</v>
      </c>
    </row>
    <row r="215" spans="12:25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7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5" ht="4.5" customHeight="1" thickTop="1" x14ac:dyDescent="0.2">
      <c r="L216" s="216"/>
      <c r="M216" s="227"/>
      <c r="N216" s="228"/>
      <c r="O216" s="229"/>
      <c r="P216" s="230"/>
      <c r="Q216" s="260"/>
      <c r="R216" s="227"/>
      <c r="S216" s="228"/>
      <c r="T216" s="229"/>
      <c r="U216" s="230"/>
      <c r="V216" s="262"/>
      <c r="W216" s="231"/>
    </row>
    <row r="217" spans="12:25" x14ac:dyDescent="0.2">
      <c r="L217" s="216" t="s">
        <v>16</v>
      </c>
      <c r="M217" s="232">
        <f t="shared" ref="M217:N219" si="177">+M165+M191</f>
        <v>0</v>
      </c>
      <c r="N217" s="233">
        <f t="shared" si="177"/>
        <v>0</v>
      </c>
      <c r="O217" s="234">
        <f>M217+N217</f>
        <v>0</v>
      </c>
      <c r="P217" s="235">
        <f>+P165+P191</f>
        <v>0</v>
      </c>
      <c r="Q217" s="261">
        <f t="shared" ref="Q217" si="178">O217+P217</f>
        <v>0</v>
      </c>
      <c r="R217" s="232">
        <f t="shared" ref="R217:S219" si="179">+R165+R191</f>
        <v>0</v>
      </c>
      <c r="S217" s="233">
        <f t="shared" si="179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236">
        <f>IF(Q217=0,0,((V217/Q217)-1)*100)</f>
        <v>0</v>
      </c>
    </row>
    <row r="218" spans="12:25" x14ac:dyDescent="0.2">
      <c r="L218" s="216" t="s">
        <v>17</v>
      </c>
      <c r="M218" s="232">
        <f t="shared" si="177"/>
        <v>0</v>
      </c>
      <c r="N218" s="233">
        <f t="shared" si="177"/>
        <v>0</v>
      </c>
      <c r="O218" s="234">
        <f t="shared" ref="O218:O219" si="180">M218+N218</f>
        <v>0</v>
      </c>
      <c r="P218" s="235">
        <f>+P166+P192</f>
        <v>0</v>
      </c>
      <c r="Q218" s="261">
        <f>O218+P218</f>
        <v>0</v>
      </c>
      <c r="R218" s="232">
        <f t="shared" si="179"/>
        <v>20</v>
      </c>
      <c r="S218" s="233">
        <f t="shared" si="179"/>
        <v>34</v>
      </c>
      <c r="T218" s="234">
        <f t="shared" ref="T218:T219" si="181">R218+S218</f>
        <v>54</v>
      </c>
      <c r="U218" s="235">
        <f>+U166+U192</f>
        <v>0</v>
      </c>
      <c r="V218" s="263">
        <f>T218+U218</f>
        <v>54</v>
      </c>
      <c r="W218" s="236">
        <f>IF(Q218=0,0,((V218/Q218)-1)*100)</f>
        <v>0</v>
      </c>
    </row>
    <row r="219" spans="12:25" ht="13.5" thickBot="1" x14ac:dyDescent="0.25">
      <c r="L219" s="221" t="s">
        <v>18</v>
      </c>
      <c r="M219" s="232">
        <f t="shared" si="177"/>
        <v>0</v>
      </c>
      <c r="N219" s="233">
        <f t="shared" si="177"/>
        <v>0</v>
      </c>
      <c r="O219" s="234">
        <f t="shared" si="180"/>
        <v>0</v>
      </c>
      <c r="P219" s="235">
        <f>+P167+P193</f>
        <v>0</v>
      </c>
      <c r="Q219" s="261">
        <f>O219+P219</f>
        <v>0</v>
      </c>
      <c r="R219" s="232">
        <f t="shared" si="179"/>
        <v>54</v>
      </c>
      <c r="S219" s="233">
        <f t="shared" si="179"/>
        <v>56</v>
      </c>
      <c r="T219" s="234">
        <f t="shared" si="181"/>
        <v>110</v>
      </c>
      <c r="U219" s="235">
        <f>+U167+U193</f>
        <v>0</v>
      </c>
      <c r="V219" s="263">
        <f>T219+U219</f>
        <v>110</v>
      </c>
      <c r="W219" s="236">
        <f>IF(Q219=0,0,((V219/Q219)-1)*100)</f>
        <v>0</v>
      </c>
      <c r="X219" s="278"/>
      <c r="Y219" s="278"/>
    </row>
    <row r="220" spans="12:25" ht="14.25" thickTop="1" thickBot="1" x14ac:dyDescent="0.25">
      <c r="L220" s="237" t="s">
        <v>53</v>
      </c>
      <c r="M220" s="238">
        <f>+M217+M218+M219</f>
        <v>0</v>
      </c>
      <c r="N220" s="239">
        <f t="shared" ref="N220:V220" si="182">+N217+N218+N219</f>
        <v>0</v>
      </c>
      <c r="O220" s="240">
        <f t="shared" si="182"/>
        <v>0</v>
      </c>
      <c r="P220" s="238">
        <f t="shared" si="182"/>
        <v>0</v>
      </c>
      <c r="Q220" s="240">
        <f t="shared" si="182"/>
        <v>0</v>
      </c>
      <c r="R220" s="238">
        <f t="shared" si="182"/>
        <v>74</v>
      </c>
      <c r="S220" s="239">
        <f t="shared" si="182"/>
        <v>90</v>
      </c>
      <c r="T220" s="240">
        <f t="shared" si="182"/>
        <v>164</v>
      </c>
      <c r="U220" s="238">
        <f t="shared" si="182"/>
        <v>0</v>
      </c>
      <c r="V220" s="240">
        <f t="shared" si="182"/>
        <v>164</v>
      </c>
      <c r="W220" s="241">
        <f t="shared" ref="W220" si="183">IF(Q220=0,0,((V220/Q220)-1)*100)</f>
        <v>0</v>
      </c>
    </row>
    <row r="221" spans="12:25" ht="13.5" thickTop="1" x14ac:dyDescent="0.2">
      <c r="L221" s="216" t="s">
        <v>20</v>
      </c>
      <c r="M221" s="232">
        <f t="shared" ref="M221:N223" si="184">+M169+M195</f>
        <v>0</v>
      </c>
      <c r="N221" s="233">
        <f t="shared" si="184"/>
        <v>0</v>
      </c>
      <c r="O221" s="234">
        <f t="shared" ref="O221:O222" si="185">M221+N221</f>
        <v>0</v>
      </c>
      <c r="P221" s="235">
        <f>+P169+P195</f>
        <v>0</v>
      </c>
      <c r="Q221" s="261">
        <f t="shared" ref="Q221:Q222" si="186">O221+P221</f>
        <v>0</v>
      </c>
      <c r="R221" s="232">
        <f t="shared" ref="R221:S223" si="187">+R169+R195</f>
        <v>63</v>
      </c>
      <c r="S221" s="233">
        <f t="shared" si="187"/>
        <v>74</v>
      </c>
      <c r="T221" s="234">
        <f t="shared" ref="T221:T222" si="188">R221+S221</f>
        <v>137</v>
      </c>
      <c r="U221" s="235">
        <f>+U169+U195</f>
        <v>0</v>
      </c>
      <c r="V221" s="263">
        <f>T221+U221</f>
        <v>137</v>
      </c>
      <c r="W221" s="236">
        <f>IF(Q221=0,0,((V221/Q221)-1)*100)</f>
        <v>0</v>
      </c>
    </row>
    <row r="222" spans="12:25" x14ac:dyDescent="0.2">
      <c r="L222" s="216" t="s">
        <v>21</v>
      </c>
      <c r="M222" s="232">
        <f t="shared" si="184"/>
        <v>0</v>
      </c>
      <c r="N222" s="233">
        <f t="shared" si="184"/>
        <v>0</v>
      </c>
      <c r="O222" s="234">
        <f t="shared" si="185"/>
        <v>0</v>
      </c>
      <c r="P222" s="235">
        <f>+P170+P196</f>
        <v>0</v>
      </c>
      <c r="Q222" s="261">
        <f t="shared" si="186"/>
        <v>0</v>
      </c>
      <c r="R222" s="232">
        <f t="shared" si="187"/>
        <v>44</v>
      </c>
      <c r="S222" s="233">
        <f t="shared" si="187"/>
        <v>73</v>
      </c>
      <c r="T222" s="234">
        <f t="shared" si="188"/>
        <v>117</v>
      </c>
      <c r="U222" s="235">
        <f>+U170+U196</f>
        <v>0</v>
      </c>
      <c r="V222" s="263">
        <f>T222+U222</f>
        <v>117</v>
      </c>
      <c r="W222" s="236">
        <f t="shared" ref="W222:W232" si="189">IF(Q222=0,0,((V222/Q222)-1)*100)</f>
        <v>0</v>
      </c>
    </row>
    <row r="223" spans="12:25" ht="13.5" thickBot="1" x14ac:dyDescent="0.25">
      <c r="L223" s="216" t="s">
        <v>22</v>
      </c>
      <c r="M223" s="232">
        <f t="shared" si="184"/>
        <v>0</v>
      </c>
      <c r="N223" s="233">
        <f t="shared" si="184"/>
        <v>0</v>
      </c>
      <c r="O223" s="234">
        <f>M223+N223</f>
        <v>0</v>
      </c>
      <c r="P223" s="235">
        <f>+P171+P197</f>
        <v>0</v>
      </c>
      <c r="Q223" s="261">
        <f>O223+P223</f>
        <v>0</v>
      </c>
      <c r="R223" s="232">
        <f t="shared" si="187"/>
        <v>35</v>
      </c>
      <c r="S223" s="233">
        <f t="shared" si="187"/>
        <v>57</v>
      </c>
      <c r="T223" s="234">
        <f>R223+S223</f>
        <v>92</v>
      </c>
      <c r="U223" s="235">
        <f>+U171+U197</f>
        <v>0</v>
      </c>
      <c r="V223" s="263">
        <f>T223+U223</f>
        <v>92</v>
      </c>
      <c r="W223" s="236">
        <f>IF(Q223=0,0,((V223/Q223)-1)*100)</f>
        <v>0</v>
      </c>
    </row>
    <row r="224" spans="12:25" ht="14.25" thickTop="1" thickBot="1" x14ac:dyDescent="0.25">
      <c r="L224" s="237" t="s">
        <v>23</v>
      </c>
      <c r="M224" s="238">
        <f>+M221+M222+M223</f>
        <v>0</v>
      </c>
      <c r="N224" s="239">
        <f t="shared" ref="N224:V224" si="190">+N221+N222+N223</f>
        <v>0</v>
      </c>
      <c r="O224" s="240">
        <f t="shared" si="190"/>
        <v>0</v>
      </c>
      <c r="P224" s="238">
        <f t="shared" si="190"/>
        <v>0</v>
      </c>
      <c r="Q224" s="240">
        <f t="shared" si="190"/>
        <v>0</v>
      </c>
      <c r="R224" s="238">
        <f t="shared" si="190"/>
        <v>142</v>
      </c>
      <c r="S224" s="239">
        <f t="shared" si="190"/>
        <v>204</v>
      </c>
      <c r="T224" s="240">
        <f t="shared" si="190"/>
        <v>346</v>
      </c>
      <c r="U224" s="238">
        <f t="shared" si="190"/>
        <v>0</v>
      </c>
      <c r="V224" s="240">
        <f t="shared" si="190"/>
        <v>346</v>
      </c>
      <c r="W224" s="241">
        <f t="shared" ref="W224" si="191">IF(Q224=0,0,((V224/Q224)-1)*100)</f>
        <v>0</v>
      </c>
      <c r="X224" s="278"/>
    </row>
    <row r="225" spans="12:23" ht="13.5" thickTop="1" x14ac:dyDescent="0.2">
      <c r="L225" s="216" t="s">
        <v>24</v>
      </c>
      <c r="M225" s="232">
        <f t="shared" ref="M225:N227" si="192">+M173+M199</f>
        <v>0</v>
      </c>
      <c r="N225" s="233">
        <f t="shared" si="192"/>
        <v>0</v>
      </c>
      <c r="O225" s="234">
        <f t="shared" ref="O225:O227" si="193">M225+N225</f>
        <v>0</v>
      </c>
      <c r="P225" s="235">
        <f>+P173+P199</f>
        <v>0</v>
      </c>
      <c r="Q225" s="261">
        <f t="shared" ref="Q225:Q227" si="194">O225+P225</f>
        <v>0</v>
      </c>
      <c r="R225" s="232">
        <f t="shared" ref="R225:S227" si="195">+R173+R199</f>
        <v>35</v>
      </c>
      <c r="S225" s="233">
        <f t="shared" si="195"/>
        <v>57</v>
      </c>
      <c r="T225" s="234">
        <f t="shared" ref="T225:T227" si="196">R225+S225</f>
        <v>92</v>
      </c>
      <c r="U225" s="235">
        <f>+U173+U199</f>
        <v>0</v>
      </c>
      <c r="V225" s="263">
        <f>T225+U225</f>
        <v>92</v>
      </c>
      <c r="W225" s="236">
        <f t="shared" si="189"/>
        <v>0</v>
      </c>
    </row>
    <row r="226" spans="12:23" x14ac:dyDescent="0.2">
      <c r="L226" s="216" t="s">
        <v>64</v>
      </c>
      <c r="M226" s="232">
        <f t="shared" si="192"/>
        <v>0</v>
      </c>
      <c r="N226" s="233">
        <f t="shared" si="192"/>
        <v>0</v>
      </c>
      <c r="O226" s="234">
        <f>M226+N226</f>
        <v>0</v>
      </c>
      <c r="P226" s="235">
        <f>+P174+P200</f>
        <v>0</v>
      </c>
      <c r="Q226" s="261">
        <f>O226+P226</f>
        <v>0</v>
      </c>
      <c r="R226" s="232">
        <f t="shared" si="195"/>
        <v>33</v>
      </c>
      <c r="S226" s="233">
        <f t="shared" si="195"/>
        <v>49</v>
      </c>
      <c r="T226" s="234">
        <f>R226+S226</f>
        <v>82</v>
      </c>
      <c r="U226" s="235">
        <f>+U174+U200</f>
        <v>0</v>
      </c>
      <c r="V226" s="263">
        <f>T226+U226</f>
        <v>82</v>
      </c>
      <c r="W226" s="236">
        <f>IF(Q226=0,0,((V226/Q226)-1)*100)</f>
        <v>0</v>
      </c>
    </row>
    <row r="227" spans="12:23" ht="13.5" thickBot="1" x14ac:dyDescent="0.25">
      <c r="L227" s="216" t="s">
        <v>26</v>
      </c>
      <c r="M227" s="232">
        <f t="shared" si="192"/>
        <v>0</v>
      </c>
      <c r="N227" s="233">
        <f t="shared" si="192"/>
        <v>0</v>
      </c>
      <c r="O227" s="242">
        <f t="shared" si="193"/>
        <v>0</v>
      </c>
      <c r="P227" s="243">
        <f>+P175+P201</f>
        <v>0</v>
      </c>
      <c r="Q227" s="261">
        <f t="shared" si="194"/>
        <v>0</v>
      </c>
      <c r="R227" s="232">
        <f t="shared" si="195"/>
        <v>45</v>
      </c>
      <c r="S227" s="233">
        <f t="shared" si="195"/>
        <v>61</v>
      </c>
      <c r="T227" s="242">
        <f t="shared" si="196"/>
        <v>106</v>
      </c>
      <c r="U227" s="243">
        <f>+U175+U201</f>
        <v>0</v>
      </c>
      <c r="V227" s="263">
        <f>T227+U227</f>
        <v>106</v>
      </c>
      <c r="W227" s="236">
        <f t="shared" si="189"/>
        <v>0</v>
      </c>
    </row>
    <row r="228" spans="12:23" ht="14.25" thickTop="1" thickBot="1" x14ac:dyDescent="0.25">
      <c r="L228" s="244" t="s">
        <v>66</v>
      </c>
      <c r="M228" s="245">
        <f t="shared" ref="M228:V228" si="197">SUM(M225:M227)</f>
        <v>0</v>
      </c>
      <c r="N228" s="245">
        <f t="shared" si="197"/>
        <v>0</v>
      </c>
      <c r="O228" s="246">
        <f t="shared" si="197"/>
        <v>0</v>
      </c>
      <c r="P228" s="247">
        <f t="shared" si="197"/>
        <v>0</v>
      </c>
      <c r="Q228" s="246">
        <f t="shared" si="197"/>
        <v>0</v>
      </c>
      <c r="R228" s="245">
        <f t="shared" si="197"/>
        <v>113</v>
      </c>
      <c r="S228" s="245">
        <f t="shared" si="197"/>
        <v>167</v>
      </c>
      <c r="T228" s="246">
        <f t="shared" si="197"/>
        <v>280</v>
      </c>
      <c r="U228" s="247">
        <f t="shared" si="197"/>
        <v>0</v>
      </c>
      <c r="V228" s="246">
        <f t="shared" si="197"/>
        <v>280</v>
      </c>
      <c r="W228" s="318">
        <f t="shared" si="189"/>
        <v>0</v>
      </c>
    </row>
    <row r="229" spans="12:23" ht="13.5" thickTop="1" x14ac:dyDescent="0.2">
      <c r="L229" s="216" t="s">
        <v>29</v>
      </c>
      <c r="M229" s="232">
        <f t="shared" ref="M229:N231" si="198">+M177+M203</f>
        <v>0</v>
      </c>
      <c r="N229" s="233">
        <f t="shared" si="198"/>
        <v>0</v>
      </c>
      <c r="O229" s="242">
        <f t="shared" ref="O229:O231" si="199">M229+N229</f>
        <v>0</v>
      </c>
      <c r="P229" s="249">
        <f>+P177+P203</f>
        <v>0</v>
      </c>
      <c r="Q229" s="261">
        <f t="shared" ref="Q229:Q231" si="200">O229+P229</f>
        <v>0</v>
      </c>
      <c r="R229" s="232">
        <f t="shared" ref="R229:S231" si="201">+R177+R203</f>
        <v>70</v>
      </c>
      <c r="S229" s="233">
        <f t="shared" si="201"/>
        <v>71</v>
      </c>
      <c r="T229" s="242">
        <f t="shared" ref="T229:T231" si="202">R229+S229</f>
        <v>141</v>
      </c>
      <c r="U229" s="249">
        <f>+U177+U203</f>
        <v>0</v>
      </c>
      <c r="V229" s="263">
        <f>T229+U229</f>
        <v>141</v>
      </c>
      <c r="W229" s="236">
        <f t="shared" si="189"/>
        <v>0</v>
      </c>
    </row>
    <row r="230" spans="12:23" x14ac:dyDescent="0.2">
      <c r="L230" s="216" t="s">
        <v>30</v>
      </c>
      <c r="M230" s="232">
        <f t="shared" si="198"/>
        <v>0</v>
      </c>
      <c r="N230" s="233">
        <f t="shared" si="198"/>
        <v>0</v>
      </c>
      <c r="O230" s="242">
        <f t="shared" si="199"/>
        <v>0</v>
      </c>
      <c r="P230" s="235">
        <f>+P178+P204</f>
        <v>0</v>
      </c>
      <c r="Q230" s="261">
        <f t="shared" si="200"/>
        <v>0</v>
      </c>
      <c r="R230" s="232">
        <f t="shared" si="201"/>
        <v>72</v>
      </c>
      <c r="S230" s="233">
        <f t="shared" si="201"/>
        <v>64</v>
      </c>
      <c r="T230" s="242">
        <f t="shared" si="202"/>
        <v>136</v>
      </c>
      <c r="U230" s="235">
        <f>+U178+U204</f>
        <v>0</v>
      </c>
      <c r="V230" s="263">
        <f>T230+U230</f>
        <v>136</v>
      </c>
      <c r="W230" s="236">
        <f t="shared" si="189"/>
        <v>0</v>
      </c>
    </row>
    <row r="231" spans="12:23" ht="13.5" thickBot="1" x14ac:dyDescent="0.25">
      <c r="L231" s="216" t="s">
        <v>31</v>
      </c>
      <c r="M231" s="232">
        <f t="shared" si="198"/>
        <v>0</v>
      </c>
      <c r="N231" s="233">
        <f t="shared" si="198"/>
        <v>0</v>
      </c>
      <c r="O231" s="242">
        <f t="shared" si="199"/>
        <v>0</v>
      </c>
      <c r="P231" s="235">
        <f>+P179+P205</f>
        <v>0</v>
      </c>
      <c r="Q231" s="261">
        <f t="shared" si="200"/>
        <v>0</v>
      </c>
      <c r="R231" s="232">
        <f t="shared" si="201"/>
        <v>57</v>
      </c>
      <c r="S231" s="233">
        <f t="shared" si="201"/>
        <v>53</v>
      </c>
      <c r="T231" s="242">
        <f t="shared" si="202"/>
        <v>110</v>
      </c>
      <c r="U231" s="235">
        <f>+U179+U205</f>
        <v>0</v>
      </c>
      <c r="V231" s="263">
        <f>T231+U231</f>
        <v>110</v>
      </c>
      <c r="W231" s="236">
        <f t="shared" si="189"/>
        <v>0</v>
      </c>
    </row>
    <row r="232" spans="12:23" ht="14.25" thickTop="1" thickBot="1" x14ac:dyDescent="0.25">
      <c r="L232" s="237" t="s">
        <v>32</v>
      </c>
      <c r="M232" s="238">
        <f>+M229+M230+M231</f>
        <v>0</v>
      </c>
      <c r="N232" s="239">
        <f t="shared" ref="N232:V232" si="203">+N229+N230+N231</f>
        <v>0</v>
      </c>
      <c r="O232" s="240">
        <f t="shared" si="203"/>
        <v>0</v>
      </c>
      <c r="P232" s="238">
        <f t="shared" si="203"/>
        <v>0</v>
      </c>
      <c r="Q232" s="240">
        <f t="shared" si="203"/>
        <v>0</v>
      </c>
      <c r="R232" s="238">
        <f t="shared" si="203"/>
        <v>199</v>
      </c>
      <c r="S232" s="239">
        <f t="shared" si="203"/>
        <v>188</v>
      </c>
      <c r="T232" s="240">
        <f t="shared" si="203"/>
        <v>387</v>
      </c>
      <c r="U232" s="238">
        <f t="shared" si="203"/>
        <v>0</v>
      </c>
      <c r="V232" s="240">
        <f t="shared" si="203"/>
        <v>387</v>
      </c>
      <c r="W232" s="241">
        <f t="shared" si="189"/>
        <v>0</v>
      </c>
    </row>
    <row r="233" spans="12:23" ht="14.25" thickTop="1" thickBot="1" x14ac:dyDescent="0.25">
      <c r="L233" s="237" t="s">
        <v>33</v>
      </c>
      <c r="M233" s="238">
        <f t="shared" ref="M233:V233" si="204">+M224+M228+M232</f>
        <v>0</v>
      </c>
      <c r="N233" s="239">
        <f t="shared" si="204"/>
        <v>0</v>
      </c>
      <c r="O233" s="240">
        <f t="shared" si="204"/>
        <v>0</v>
      </c>
      <c r="P233" s="238">
        <f t="shared" si="204"/>
        <v>0</v>
      </c>
      <c r="Q233" s="240">
        <f t="shared" si="204"/>
        <v>0</v>
      </c>
      <c r="R233" s="238">
        <f t="shared" si="204"/>
        <v>454</v>
      </c>
      <c r="S233" s="239">
        <f t="shared" si="204"/>
        <v>559</v>
      </c>
      <c r="T233" s="240">
        <f t="shared" si="204"/>
        <v>1013</v>
      </c>
      <c r="U233" s="238">
        <f t="shared" si="204"/>
        <v>0</v>
      </c>
      <c r="V233" s="240">
        <f t="shared" si="204"/>
        <v>1013</v>
      </c>
      <c r="W233" s="241">
        <f>IF(Q233=0,0,((V233/Q233)-1)*100)</f>
        <v>0</v>
      </c>
    </row>
    <row r="234" spans="12:23" ht="14.25" thickTop="1" thickBot="1" x14ac:dyDescent="0.25">
      <c r="L234" s="237" t="s">
        <v>11</v>
      </c>
      <c r="M234" s="238">
        <f>+M233+M220</f>
        <v>0</v>
      </c>
      <c r="N234" s="239">
        <f t="shared" ref="N234:V234" si="205">+N233+N220</f>
        <v>0</v>
      </c>
      <c r="O234" s="240">
        <f t="shared" si="205"/>
        <v>0</v>
      </c>
      <c r="P234" s="238">
        <f t="shared" si="205"/>
        <v>0</v>
      </c>
      <c r="Q234" s="240">
        <f t="shared" si="205"/>
        <v>0</v>
      </c>
      <c r="R234" s="238">
        <f t="shared" si="205"/>
        <v>528</v>
      </c>
      <c r="S234" s="239">
        <f t="shared" si="205"/>
        <v>649</v>
      </c>
      <c r="T234" s="240">
        <f t="shared" si="205"/>
        <v>1177</v>
      </c>
      <c r="U234" s="238">
        <f t="shared" si="205"/>
        <v>0</v>
      </c>
      <c r="V234" s="240">
        <f t="shared" si="205"/>
        <v>1177</v>
      </c>
      <c r="W234" s="241">
        <f>IF(Q234=0,0,((V234/Q234)-1)*100)</f>
        <v>0</v>
      </c>
    </row>
    <row r="235" spans="12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23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5703125" style="1" customWidth="1"/>
    <col min="4" max="4" width="13" style="1" customWidth="1"/>
    <col min="5" max="5" width="12.85546875" style="1" customWidth="1"/>
    <col min="6" max="7" width="12.140625" style="1" customWidth="1"/>
    <col min="8" max="8" width="12.28515625" style="1" customWidth="1"/>
    <col min="9" max="9" width="10.85546875" style="2" customWidth="1"/>
    <col min="10" max="10" width="7" style="1" customWidth="1"/>
    <col min="11" max="11" width="7" style="3"/>
    <col min="12" max="12" width="13" style="1" customWidth="1"/>
    <col min="13" max="13" width="13.7109375" style="1" customWidth="1"/>
    <col min="14" max="14" width="13.42578125" style="1" customWidth="1"/>
    <col min="15" max="15" width="15.28515625" style="1" customWidth="1"/>
    <col min="16" max="16" width="12.42578125" style="1" customWidth="1"/>
    <col min="17" max="17" width="12.85546875" style="1" customWidth="1"/>
    <col min="18" max="19" width="13.42578125" style="1" customWidth="1"/>
    <col min="20" max="20" width="15.28515625" style="1" customWidth="1"/>
    <col min="21" max="21" width="12.7109375" style="1" customWidth="1"/>
    <col min="22" max="22" width="12.5703125" style="1" customWidth="1"/>
    <col min="23" max="23" width="14.425781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92"/>
      <c r="D6" s="107"/>
      <c r="E6" s="108"/>
      <c r="F6" s="192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93" t="s">
        <v>9</v>
      </c>
      <c r="D7" s="112" t="s">
        <v>10</v>
      </c>
      <c r="E7" s="503" t="s">
        <v>11</v>
      </c>
      <c r="F7" s="193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94"/>
      <c r="D8" s="115"/>
      <c r="E8" s="155"/>
      <c r="F8" s="194"/>
      <c r="G8" s="115"/>
      <c r="H8" s="155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30">
        <v>73</v>
      </c>
      <c r="D9" s="119">
        <v>73</v>
      </c>
      <c r="E9" s="150">
        <f>SUM(C9:D9)</f>
        <v>146</v>
      </c>
      <c r="F9" s="130">
        <v>0</v>
      </c>
      <c r="G9" s="119">
        <v>0</v>
      </c>
      <c r="H9" s="150">
        <f>SUM(F9:G9)</f>
        <v>0</v>
      </c>
      <c r="I9" s="121">
        <f>IF(E9=0,0,((H9/E9)-1)*100)</f>
        <v>-100</v>
      </c>
      <c r="J9" s="3"/>
      <c r="L9" s="13" t="s">
        <v>16</v>
      </c>
      <c r="M9" s="39">
        <v>10584</v>
      </c>
      <c r="N9" s="37">
        <v>10604</v>
      </c>
      <c r="O9" s="167">
        <f>SUM(M9:N9)</f>
        <v>21188</v>
      </c>
      <c r="P9" s="138">
        <v>0</v>
      </c>
      <c r="Q9" s="167">
        <f>O9+P9</f>
        <v>21188</v>
      </c>
      <c r="R9" s="39">
        <v>0</v>
      </c>
      <c r="S9" s="37">
        <v>0</v>
      </c>
      <c r="T9" s="167">
        <f>SUM(R9:S9)</f>
        <v>0</v>
      </c>
      <c r="U9" s="138">
        <v>0</v>
      </c>
      <c r="V9" s="167">
        <f>T9+U9</f>
        <v>0</v>
      </c>
      <c r="W9" s="40">
        <f>IF(Q9=0,0,((V9/Q9)-1)*100)</f>
        <v>-100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30">
        <v>77</v>
      </c>
      <c r="D10" s="119">
        <v>77</v>
      </c>
      <c r="E10" s="150">
        <f t="shared" ref="E10:E13" si="0">SUM(C10:D10)</f>
        <v>154</v>
      </c>
      <c r="F10" s="130">
        <v>0</v>
      </c>
      <c r="G10" s="119">
        <v>0</v>
      </c>
      <c r="H10" s="150">
        <f t="shared" ref="H10:H17" si="1">SUM(F10:G10)</f>
        <v>0</v>
      </c>
      <c r="I10" s="121">
        <f>IF(E10=0,0,((H10/E10)-1)*100)</f>
        <v>-100</v>
      </c>
      <c r="J10" s="3"/>
      <c r="K10" s="6"/>
      <c r="L10" s="13" t="s">
        <v>17</v>
      </c>
      <c r="M10" s="39">
        <v>11344</v>
      </c>
      <c r="N10" s="37">
        <v>10941</v>
      </c>
      <c r="O10" s="167">
        <f>SUM(M10:N10)</f>
        <v>22285</v>
      </c>
      <c r="P10" s="138">
        <v>0</v>
      </c>
      <c r="Q10" s="167">
        <f>O10+P10</f>
        <v>22285</v>
      </c>
      <c r="R10" s="39">
        <v>0</v>
      </c>
      <c r="S10" s="37">
        <v>0</v>
      </c>
      <c r="T10" s="167">
        <f>SUM(R10:S10)</f>
        <v>0</v>
      </c>
      <c r="U10" s="138">
        <v>0</v>
      </c>
      <c r="V10" s="167">
        <f>T10+U10</f>
        <v>0</v>
      </c>
      <c r="W10" s="40">
        <f>IF(Q10=0,0,((V10/Q10)-1)*100)</f>
        <v>-100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91">
        <v>80</v>
      </c>
      <c r="D11" s="326">
        <v>80</v>
      </c>
      <c r="E11" s="150">
        <f t="shared" si="0"/>
        <v>160</v>
      </c>
      <c r="F11" s="191">
        <v>0</v>
      </c>
      <c r="G11" s="326">
        <v>0</v>
      </c>
      <c r="H11" s="150">
        <f t="shared" si="1"/>
        <v>0</v>
      </c>
      <c r="I11" s="121">
        <f>IF(E11=0,0,((H11/E11)-1)*100)</f>
        <v>-100</v>
      </c>
      <c r="J11" s="3"/>
      <c r="K11" s="6"/>
      <c r="L11" s="22" t="s">
        <v>18</v>
      </c>
      <c r="M11" s="39">
        <v>12404</v>
      </c>
      <c r="N11" s="37">
        <v>12177</v>
      </c>
      <c r="O11" s="167">
        <f t="shared" ref="O11" si="2">SUM(M11:N11)</f>
        <v>24581</v>
      </c>
      <c r="P11" s="38">
        <v>0</v>
      </c>
      <c r="Q11" s="265">
        <f t="shared" ref="Q11" si="3">O11+P11</f>
        <v>24581</v>
      </c>
      <c r="R11" s="39">
        <v>0</v>
      </c>
      <c r="S11" s="37">
        <v>0</v>
      </c>
      <c r="T11" s="167">
        <f t="shared" ref="T11" si="4">SUM(R11:S11)</f>
        <v>0</v>
      </c>
      <c r="U11" s="38">
        <v>0</v>
      </c>
      <c r="V11" s="265">
        <f t="shared" ref="V11" si="5">T11+U11</f>
        <v>0</v>
      </c>
      <c r="W11" s="40">
        <f>IF(Q11=0,0,((V11/Q11)-1)*100)</f>
        <v>-100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90">
        <f t="shared" ref="C12:D12" si="6">+C9+C10+C11</f>
        <v>230</v>
      </c>
      <c r="D12" s="195">
        <f t="shared" si="6"/>
        <v>230</v>
      </c>
      <c r="E12" s="151">
        <f t="shared" si="0"/>
        <v>460</v>
      </c>
      <c r="F12" s="190">
        <f t="shared" ref="F12:G12" si="7">+F9+F10+F11</f>
        <v>0</v>
      </c>
      <c r="G12" s="195">
        <f t="shared" si="7"/>
        <v>0</v>
      </c>
      <c r="H12" s="151">
        <f t="shared" si="1"/>
        <v>0</v>
      </c>
      <c r="I12" s="128">
        <f>IF(E12=0,0,((H12/E12)-1)*100)</f>
        <v>-100</v>
      </c>
      <c r="J12" s="3"/>
      <c r="L12" s="41" t="s">
        <v>19</v>
      </c>
      <c r="M12" s="45">
        <f t="shared" ref="M12:N12" si="8">+M9+M10+M11</f>
        <v>34332</v>
      </c>
      <c r="N12" s="43">
        <f t="shared" si="8"/>
        <v>33722</v>
      </c>
      <c r="O12" s="168">
        <f>+O9+O10+O11</f>
        <v>68054</v>
      </c>
      <c r="P12" s="43">
        <f t="shared" ref="P12:Q12" si="9">+P9+P10+P11</f>
        <v>0</v>
      </c>
      <c r="Q12" s="168">
        <f t="shared" si="9"/>
        <v>68054</v>
      </c>
      <c r="R12" s="45">
        <f t="shared" ref="R12:V12" si="10">+R9+R10+R11</f>
        <v>0</v>
      </c>
      <c r="S12" s="43">
        <f t="shared" si="10"/>
        <v>0</v>
      </c>
      <c r="T12" s="168">
        <f>+T9+T10+T11</f>
        <v>0</v>
      </c>
      <c r="U12" s="43">
        <f t="shared" si="10"/>
        <v>0</v>
      </c>
      <c r="V12" s="168">
        <f t="shared" si="10"/>
        <v>0</v>
      </c>
      <c r="W12" s="46">
        <f>IF(Q12=0,0,((V12/Q12)-1)*100)</f>
        <v>-100</v>
      </c>
    </row>
    <row r="13" spans="1:23" ht="13.5" thickTop="1" x14ac:dyDescent="0.2">
      <c r="A13" s="3" t="str">
        <f t="shared" ref="A13:A65" si="11">IF(ISERROR(F13/G13)," ",IF(F13/G13&gt;0.5,IF(F13/G13&lt;1.5," ","NOT OK"),"NOT OK"))</f>
        <v xml:space="preserve"> </v>
      </c>
      <c r="B13" s="105" t="s">
        <v>20</v>
      </c>
      <c r="C13" s="130">
        <v>78</v>
      </c>
      <c r="D13" s="119">
        <v>78</v>
      </c>
      <c r="E13" s="150">
        <f t="shared" si="0"/>
        <v>156</v>
      </c>
      <c r="F13" s="130">
        <v>0</v>
      </c>
      <c r="G13" s="119">
        <v>0</v>
      </c>
      <c r="H13" s="150">
        <f t="shared" si="1"/>
        <v>0</v>
      </c>
      <c r="I13" s="121">
        <f t="shared" ref="I13" si="12">IF(E13=0,0,((H13/E13)-1)*100)</f>
        <v>-100</v>
      </c>
      <c r="J13" s="3"/>
      <c r="L13" s="13" t="s">
        <v>20</v>
      </c>
      <c r="M13" s="39">
        <v>10097</v>
      </c>
      <c r="N13" s="486">
        <v>9618</v>
      </c>
      <c r="O13" s="167">
        <f t="shared" ref="O13" si="13">+M13+N13</f>
        <v>19715</v>
      </c>
      <c r="P13" s="138">
        <v>0</v>
      </c>
      <c r="Q13" s="167">
        <f>O13+P13</f>
        <v>19715</v>
      </c>
      <c r="R13" s="39">
        <v>0</v>
      </c>
      <c r="S13" s="486">
        <v>0</v>
      </c>
      <c r="T13" s="167">
        <f t="shared" ref="T13" si="14">+R13+S13</f>
        <v>0</v>
      </c>
      <c r="U13" s="138">
        <v>0</v>
      </c>
      <c r="V13" s="167">
        <f>T13+U13</f>
        <v>0</v>
      </c>
      <c r="W13" s="40">
        <f t="shared" ref="W13" si="15">IF(Q13=0,0,((V13/Q13)-1)*100)</f>
        <v>-100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30">
        <v>75</v>
      </c>
      <c r="D14" s="119">
        <v>75</v>
      </c>
      <c r="E14" s="150">
        <f>SUM(C14:D14)</f>
        <v>150</v>
      </c>
      <c r="F14" s="130">
        <v>0</v>
      </c>
      <c r="G14" s="119">
        <v>0</v>
      </c>
      <c r="H14" s="150">
        <f>SUM(F14:G14)</f>
        <v>0</v>
      </c>
      <c r="I14" s="121">
        <f>IF(E14=0,0,((H14/E14)-1)*100)</f>
        <v>-100</v>
      </c>
      <c r="J14" s="3"/>
      <c r="L14" s="13" t="s">
        <v>21</v>
      </c>
      <c r="M14" s="37">
        <v>6960</v>
      </c>
      <c r="N14" s="468">
        <v>7172</v>
      </c>
      <c r="O14" s="170">
        <f>+M14+N14</f>
        <v>14132</v>
      </c>
      <c r="P14" s="138">
        <v>0</v>
      </c>
      <c r="Q14" s="167">
        <f>O14+P14</f>
        <v>14132</v>
      </c>
      <c r="R14" s="37">
        <v>0</v>
      </c>
      <c r="S14" s="468">
        <v>0</v>
      </c>
      <c r="T14" s="170">
        <f>+R14+S14</f>
        <v>0</v>
      </c>
      <c r="U14" s="138">
        <v>0</v>
      </c>
      <c r="V14" s="167">
        <f>T14+U14</f>
        <v>0</v>
      </c>
      <c r="W14" s="40">
        <f>IF(Q14=0,0,((V14/Q14)-1)*100)</f>
        <v>-100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30">
        <v>40</v>
      </c>
      <c r="D15" s="119">
        <v>40</v>
      </c>
      <c r="E15" s="150">
        <f>SUM(C15:D15)</f>
        <v>80</v>
      </c>
      <c r="F15" s="130">
        <v>0</v>
      </c>
      <c r="G15" s="119">
        <v>0</v>
      </c>
      <c r="H15" s="150">
        <f>SUM(F15:G15)</f>
        <v>0</v>
      </c>
      <c r="I15" s="121">
        <f>IF(E15=0,0,((H15/E15)-1)*100)</f>
        <v>-100</v>
      </c>
      <c r="J15" s="7"/>
      <c r="L15" s="13" t="s">
        <v>22</v>
      </c>
      <c r="M15" s="37">
        <v>2948</v>
      </c>
      <c r="N15" s="468">
        <v>3098</v>
      </c>
      <c r="O15" s="472">
        <f>+M15+N15</f>
        <v>6046</v>
      </c>
      <c r="P15" s="481">
        <v>0</v>
      </c>
      <c r="Q15" s="167">
        <f>O15+P15</f>
        <v>6046</v>
      </c>
      <c r="R15" s="37">
        <v>0</v>
      </c>
      <c r="S15" s="468">
        <v>0</v>
      </c>
      <c r="T15" s="472">
        <f>+R15+S15</f>
        <v>0</v>
      </c>
      <c r="U15" s="481">
        <v>0</v>
      </c>
      <c r="V15" s="167">
        <f>T15+U15</f>
        <v>0</v>
      </c>
      <c r="W15" s="40">
        <f>IF(Q15=0,0,((V15/Q15)-1)*100)</f>
        <v>-100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90">
        <f t="shared" ref="C16:H16" si="16">+C13+C14+C15</f>
        <v>193</v>
      </c>
      <c r="D16" s="195">
        <f t="shared" si="16"/>
        <v>193</v>
      </c>
      <c r="E16" s="151">
        <f t="shared" si="16"/>
        <v>386</v>
      </c>
      <c r="F16" s="190">
        <f t="shared" si="16"/>
        <v>0</v>
      </c>
      <c r="G16" s="195">
        <f t="shared" si="16"/>
        <v>0</v>
      </c>
      <c r="H16" s="151">
        <f t="shared" si="16"/>
        <v>0</v>
      </c>
      <c r="I16" s="128">
        <f>IF(E16=0,0,((H16/E16)-1)*100)</f>
        <v>-100</v>
      </c>
      <c r="J16" s="3"/>
      <c r="L16" s="41" t="s">
        <v>23</v>
      </c>
      <c r="M16" s="43">
        <f t="shared" ref="M16:V16" si="17">+M13+M14+M15</f>
        <v>20005</v>
      </c>
      <c r="N16" s="469">
        <f t="shared" si="17"/>
        <v>19888</v>
      </c>
      <c r="O16" s="478">
        <f t="shared" si="17"/>
        <v>39893</v>
      </c>
      <c r="P16" s="482">
        <f t="shared" si="17"/>
        <v>0</v>
      </c>
      <c r="Q16" s="168">
        <f t="shared" si="17"/>
        <v>39893</v>
      </c>
      <c r="R16" s="43">
        <f t="shared" si="17"/>
        <v>0</v>
      </c>
      <c r="S16" s="469">
        <f t="shared" si="17"/>
        <v>0</v>
      </c>
      <c r="T16" s="478">
        <f t="shared" si="17"/>
        <v>0</v>
      </c>
      <c r="U16" s="482">
        <f t="shared" si="17"/>
        <v>0</v>
      </c>
      <c r="V16" s="168">
        <f t="shared" si="17"/>
        <v>0</v>
      </c>
      <c r="W16" s="46">
        <f>IF(Q16=0,0,((V16/Q16)-1)*100)</f>
        <v>-100</v>
      </c>
    </row>
    <row r="17" spans="1:23" ht="13.5" thickTop="1" x14ac:dyDescent="0.2">
      <c r="A17" s="3" t="str">
        <f t="shared" ref="A17" si="18">IF(ISERROR(F17/G17)," ",IF(F17/G17&gt;0.5,IF(F17/G17&lt;1.5," ","NOT OK"),"NOT OK"))</f>
        <v xml:space="preserve"> </v>
      </c>
      <c r="B17" s="105" t="s">
        <v>24</v>
      </c>
      <c r="C17" s="130">
        <v>1</v>
      </c>
      <c r="D17" s="119">
        <v>0</v>
      </c>
      <c r="E17" s="150">
        <f t="shared" ref="E17" si="19">SUM(C17:D17)</f>
        <v>1</v>
      </c>
      <c r="F17" s="130">
        <v>0</v>
      </c>
      <c r="G17" s="119">
        <v>0</v>
      </c>
      <c r="H17" s="150">
        <f t="shared" si="1"/>
        <v>0</v>
      </c>
      <c r="I17" s="121">
        <f t="shared" ref="I17" si="20">IF(E17=0,0,((H17/E17)-1)*100)</f>
        <v>-100</v>
      </c>
      <c r="J17" s="7"/>
      <c r="L17" s="13" t="s">
        <v>24</v>
      </c>
      <c r="M17" s="37">
        <v>111</v>
      </c>
      <c r="N17" s="468">
        <v>0</v>
      </c>
      <c r="O17" s="472">
        <f>+M17+N17</f>
        <v>111</v>
      </c>
      <c r="P17" s="481">
        <v>0</v>
      </c>
      <c r="Q17" s="167">
        <f>O17+P17</f>
        <v>111</v>
      </c>
      <c r="R17" s="37">
        <v>0</v>
      </c>
      <c r="S17" s="468">
        <v>0</v>
      </c>
      <c r="T17" s="472">
        <f>+R17+S17</f>
        <v>0</v>
      </c>
      <c r="U17" s="481">
        <v>0</v>
      </c>
      <c r="V17" s="167">
        <f>T17+U17</f>
        <v>0</v>
      </c>
      <c r="W17" s="40">
        <f t="shared" ref="W17" si="21">IF(Q17=0,0,((V17/Q17)-1)*100)</f>
        <v>-100</v>
      </c>
    </row>
    <row r="18" spans="1:23" x14ac:dyDescent="0.2">
      <c r="A18" s="3" t="str">
        <f t="shared" ref="A18" si="22">IF(ISERROR(F18/G18)," ",IF(F18/G18&gt;0.5,IF(F18/G18&lt;1.5," ","NOT OK"),"NOT OK"))</f>
        <v xml:space="preserve"> </v>
      </c>
      <c r="B18" s="105" t="s">
        <v>25</v>
      </c>
      <c r="C18" s="130">
        <v>0</v>
      </c>
      <c r="D18" s="119">
        <v>0</v>
      </c>
      <c r="E18" s="150">
        <f>SUM(C18:D18)</f>
        <v>0</v>
      </c>
      <c r="F18" s="130">
        <v>0</v>
      </c>
      <c r="G18" s="119">
        <v>0</v>
      </c>
      <c r="H18" s="150">
        <f>SUM(F18:G18)</f>
        <v>0</v>
      </c>
      <c r="I18" s="121">
        <f t="shared" ref="I18" si="23">IF(E18=0,0,((H18/E18)-1)*100)</f>
        <v>0</v>
      </c>
      <c r="L18" s="13" t="s">
        <v>25</v>
      </c>
      <c r="M18" s="37">
        <v>0</v>
      </c>
      <c r="N18" s="468">
        <v>0</v>
      </c>
      <c r="O18" s="472">
        <f>+M18+N18</f>
        <v>0</v>
      </c>
      <c r="P18" s="481">
        <v>0</v>
      </c>
      <c r="Q18" s="167">
        <f>O18+P18</f>
        <v>0</v>
      </c>
      <c r="R18" s="37">
        <v>0</v>
      </c>
      <c r="S18" s="468">
        <v>0</v>
      </c>
      <c r="T18" s="472">
        <f>+R18+S18</f>
        <v>0</v>
      </c>
      <c r="U18" s="481">
        <v>0</v>
      </c>
      <c r="V18" s="167">
        <f>T18+U18</f>
        <v>0</v>
      </c>
      <c r="W18" s="40">
        <f t="shared" ref="W18" si="24">IF(Q18=0,0,((V18/Q18)-1)*100)</f>
        <v>0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30">
        <v>0</v>
      </c>
      <c r="D19" s="119">
        <v>0</v>
      </c>
      <c r="E19" s="150">
        <f>SUM(C19:D19)</f>
        <v>0</v>
      </c>
      <c r="F19" s="130">
        <v>0</v>
      </c>
      <c r="G19" s="119">
        <v>0</v>
      </c>
      <c r="H19" s="150">
        <f>SUM(F19:G19)</f>
        <v>0</v>
      </c>
      <c r="I19" s="121">
        <f>IF(E19=0,0,((H19/E19)-1)*100)</f>
        <v>0</v>
      </c>
      <c r="J19" s="8"/>
      <c r="L19" s="13" t="s">
        <v>26</v>
      </c>
      <c r="M19" s="37">
        <v>0</v>
      </c>
      <c r="N19" s="468">
        <v>0</v>
      </c>
      <c r="O19" s="472">
        <f>+M19+N19</f>
        <v>0</v>
      </c>
      <c r="P19" s="481">
        <v>0</v>
      </c>
      <c r="Q19" s="167">
        <f>O19+P19</f>
        <v>0</v>
      </c>
      <c r="R19" s="37">
        <v>0</v>
      </c>
      <c r="S19" s="468">
        <v>0</v>
      </c>
      <c r="T19" s="472">
        <f>+R19+S19</f>
        <v>0</v>
      </c>
      <c r="U19" s="481">
        <v>0</v>
      </c>
      <c r="V19" s="167">
        <f>T19+U19</f>
        <v>0</v>
      </c>
      <c r="W19" s="40">
        <f>IF(Q19=0,0,((V19/Q19)-1)*100)</f>
        <v>0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90">
        <f>+C17+C18+C19</f>
        <v>1</v>
      </c>
      <c r="D20" s="195">
        <f t="shared" ref="D20:H20" si="25">+D17+D18+D19</f>
        <v>0</v>
      </c>
      <c r="E20" s="151">
        <f t="shared" si="25"/>
        <v>1</v>
      </c>
      <c r="F20" s="190">
        <f t="shared" si="25"/>
        <v>0</v>
      </c>
      <c r="G20" s="195">
        <f t="shared" si="25"/>
        <v>0</v>
      </c>
      <c r="H20" s="151">
        <f t="shared" si="25"/>
        <v>0</v>
      </c>
      <c r="I20" s="128">
        <f>IF(E20=0,0,((H20/E20)-1)*100)</f>
        <v>-100</v>
      </c>
      <c r="J20" s="9"/>
      <c r="K20" s="10"/>
      <c r="L20" s="47" t="s">
        <v>27</v>
      </c>
      <c r="M20" s="49">
        <f>+M17+M18+M19</f>
        <v>111</v>
      </c>
      <c r="N20" s="470">
        <f t="shared" ref="N20:V20" si="26">+N17+N18+N19</f>
        <v>0</v>
      </c>
      <c r="O20" s="474">
        <f t="shared" si="26"/>
        <v>111</v>
      </c>
      <c r="P20" s="483">
        <f t="shared" si="26"/>
        <v>0</v>
      </c>
      <c r="Q20" s="169">
        <f t="shared" si="26"/>
        <v>111</v>
      </c>
      <c r="R20" s="49">
        <f t="shared" si="26"/>
        <v>0</v>
      </c>
      <c r="S20" s="470">
        <f t="shared" si="26"/>
        <v>0</v>
      </c>
      <c r="T20" s="474">
        <f t="shared" si="26"/>
        <v>0</v>
      </c>
      <c r="U20" s="483">
        <f t="shared" si="26"/>
        <v>0</v>
      </c>
      <c r="V20" s="169">
        <f t="shared" si="26"/>
        <v>0</v>
      </c>
      <c r="W20" s="50">
        <f>IF(Q20=0,0,((V20/Q20)-1)*100)</f>
        <v>-100</v>
      </c>
    </row>
    <row r="21" spans="1:23" ht="13.5" thickTop="1" x14ac:dyDescent="0.2">
      <c r="A21" s="3" t="str">
        <f>IF(ISERROR(F21/G21)," ",IF(F21/G21&gt;0.5,IF(F21/G21&lt;1.5," ","NOT OK"),"NOT OK"))</f>
        <v xml:space="preserve"> </v>
      </c>
      <c r="B21" s="105" t="s">
        <v>28</v>
      </c>
      <c r="C21" s="130">
        <v>0</v>
      </c>
      <c r="D21" s="119">
        <v>0</v>
      </c>
      <c r="E21" s="159">
        <f>SUM(C21:D21)</f>
        <v>0</v>
      </c>
      <c r="F21" s="130">
        <v>0</v>
      </c>
      <c r="G21" s="119">
        <v>0</v>
      </c>
      <c r="H21" s="159">
        <f>SUM(F21:G21)</f>
        <v>0</v>
      </c>
      <c r="I21" s="121">
        <f>IF(E21=0,0,((H21/E21)-1)*100)</f>
        <v>0</v>
      </c>
      <c r="J21" s="3"/>
      <c r="L21" s="13" t="s">
        <v>29</v>
      </c>
      <c r="M21" s="37">
        <v>0</v>
      </c>
      <c r="N21" s="468">
        <v>0</v>
      </c>
      <c r="O21" s="472">
        <f>+M21+N21</f>
        <v>0</v>
      </c>
      <c r="P21" s="481">
        <v>0</v>
      </c>
      <c r="Q21" s="167">
        <f>O21+P21</f>
        <v>0</v>
      </c>
      <c r="R21" s="37">
        <v>0</v>
      </c>
      <c r="S21" s="468">
        <v>0</v>
      </c>
      <c r="T21" s="472">
        <f>+R21+S21</f>
        <v>0</v>
      </c>
      <c r="U21" s="481">
        <v>177</v>
      </c>
      <c r="V21" s="167">
        <f>T21+U21</f>
        <v>177</v>
      </c>
      <c r="W21" s="40">
        <f>IF(Q21=0,0,((V21/Q21)-1)*100)</f>
        <v>0</v>
      </c>
    </row>
    <row r="22" spans="1:23" x14ac:dyDescent="0.2">
      <c r="A22" s="3" t="str">
        <f t="shared" ref="A22" si="27">IF(ISERROR(F22/G22)," ",IF(F22/G22&gt;0.5,IF(F22/G22&lt;1.5," ","NOT OK"),"NOT OK"))</f>
        <v xml:space="preserve"> </v>
      </c>
      <c r="B22" s="105" t="s">
        <v>30</v>
      </c>
      <c r="C22" s="130">
        <v>0</v>
      </c>
      <c r="D22" s="119">
        <v>0</v>
      </c>
      <c r="E22" s="150">
        <f>SUM(C22:D22)</f>
        <v>0</v>
      </c>
      <c r="F22" s="130">
        <v>0</v>
      </c>
      <c r="G22" s="119">
        <v>0</v>
      </c>
      <c r="H22" s="150">
        <f>SUM(F22:G22)</f>
        <v>0</v>
      </c>
      <c r="I22" s="121">
        <f t="shared" ref="I22" si="28">IF(E22=0,0,((H22/E22)-1)*100)</f>
        <v>0</v>
      </c>
      <c r="J22" s="3"/>
      <c r="L22" s="13" t="s">
        <v>30</v>
      </c>
      <c r="M22" s="37">
        <v>0</v>
      </c>
      <c r="N22" s="468">
        <v>0</v>
      </c>
      <c r="O22" s="472">
        <f t="shared" ref="O22" si="29">+M22+N22</f>
        <v>0</v>
      </c>
      <c r="P22" s="481">
        <v>0</v>
      </c>
      <c r="Q22" s="167">
        <f>O22+P22</f>
        <v>0</v>
      </c>
      <c r="R22" s="37">
        <v>0</v>
      </c>
      <c r="S22" s="468">
        <v>0</v>
      </c>
      <c r="T22" s="472">
        <f t="shared" ref="T22" si="30">+R22+S22</f>
        <v>0</v>
      </c>
      <c r="U22" s="481">
        <v>0</v>
      </c>
      <c r="V22" s="167">
        <f>T22+U22</f>
        <v>0</v>
      </c>
      <c r="W22" s="40">
        <f t="shared" ref="W22" si="31">IF(Q22=0,0,((V22/Q22)-1)*100)</f>
        <v>0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30">
        <v>0</v>
      </c>
      <c r="D23" s="119">
        <v>0</v>
      </c>
      <c r="E23" s="154">
        <f>SUM(C23:D23)</f>
        <v>0</v>
      </c>
      <c r="F23" s="130">
        <v>0</v>
      </c>
      <c r="G23" s="119">
        <v>0</v>
      </c>
      <c r="H23" s="154">
        <f>SUM(F23:G23)</f>
        <v>0</v>
      </c>
      <c r="I23" s="135">
        <f t="shared" ref="I23:I26" si="32">IF(E23=0,0,((H23/E23)-1)*100)</f>
        <v>0</v>
      </c>
      <c r="J23" s="3"/>
      <c r="L23" s="13" t="s">
        <v>31</v>
      </c>
      <c r="M23" s="37">
        <v>0</v>
      </c>
      <c r="N23" s="468">
        <v>0</v>
      </c>
      <c r="O23" s="472">
        <f>+M23+N23</f>
        <v>0</v>
      </c>
      <c r="P23" s="481">
        <v>0</v>
      </c>
      <c r="Q23" s="167">
        <f>O23+P23</f>
        <v>0</v>
      </c>
      <c r="R23" s="37">
        <v>0</v>
      </c>
      <c r="S23" s="468">
        <v>0</v>
      </c>
      <c r="T23" s="472">
        <f>+R23+S23</f>
        <v>0</v>
      </c>
      <c r="U23" s="481">
        <v>0</v>
      </c>
      <c r="V23" s="167">
        <f>T23+U23</f>
        <v>0</v>
      </c>
      <c r="W23" s="40">
        <f t="shared" ref="W23:W26" si="33">IF(Q23=0,0,((V23/Q23)-1)*100)</f>
        <v>0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90">
        <f t="shared" ref="C24:H24" si="34">+C21+C22+C23</f>
        <v>0</v>
      </c>
      <c r="D24" s="195">
        <f t="shared" si="34"/>
        <v>0</v>
      </c>
      <c r="E24" s="151">
        <f t="shared" si="34"/>
        <v>0</v>
      </c>
      <c r="F24" s="190">
        <f t="shared" si="34"/>
        <v>0</v>
      </c>
      <c r="G24" s="195">
        <f t="shared" si="34"/>
        <v>0</v>
      </c>
      <c r="H24" s="151">
        <f t="shared" si="34"/>
        <v>0</v>
      </c>
      <c r="I24" s="128">
        <f t="shared" si="32"/>
        <v>0</v>
      </c>
      <c r="J24" s="9"/>
      <c r="K24" s="10"/>
      <c r="L24" s="47" t="s">
        <v>32</v>
      </c>
      <c r="M24" s="49">
        <f t="shared" ref="M24:V24" si="35">+M21+M22+M23</f>
        <v>0</v>
      </c>
      <c r="N24" s="470">
        <f t="shared" si="35"/>
        <v>0</v>
      </c>
      <c r="O24" s="474">
        <f t="shared" si="35"/>
        <v>0</v>
      </c>
      <c r="P24" s="483">
        <f t="shared" si="35"/>
        <v>0</v>
      </c>
      <c r="Q24" s="169">
        <f t="shared" si="35"/>
        <v>0</v>
      </c>
      <c r="R24" s="49">
        <f t="shared" si="35"/>
        <v>0</v>
      </c>
      <c r="S24" s="470">
        <f t="shared" si="35"/>
        <v>0</v>
      </c>
      <c r="T24" s="474">
        <f t="shared" si="35"/>
        <v>0</v>
      </c>
      <c r="U24" s="483">
        <f t="shared" si="35"/>
        <v>177</v>
      </c>
      <c r="V24" s="169">
        <f t="shared" si="35"/>
        <v>177</v>
      </c>
      <c r="W24" s="50">
        <f t="shared" si="33"/>
        <v>0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36">+C16+C20+C24</f>
        <v>194</v>
      </c>
      <c r="D25" s="127">
        <f t="shared" si="36"/>
        <v>193</v>
      </c>
      <c r="E25" s="297">
        <f t="shared" si="36"/>
        <v>387</v>
      </c>
      <c r="F25" s="125">
        <f t="shared" si="36"/>
        <v>0</v>
      </c>
      <c r="G25" s="127">
        <f t="shared" si="36"/>
        <v>0</v>
      </c>
      <c r="H25" s="297">
        <f t="shared" si="36"/>
        <v>0</v>
      </c>
      <c r="I25" s="128">
        <f t="shared" si="32"/>
        <v>-100</v>
      </c>
      <c r="J25" s="3"/>
      <c r="L25" s="41" t="s">
        <v>33</v>
      </c>
      <c r="M25" s="42">
        <f t="shared" ref="M25:V25" si="37">+M16+M20+M24</f>
        <v>20116</v>
      </c>
      <c r="N25" s="42">
        <f t="shared" si="37"/>
        <v>19888</v>
      </c>
      <c r="O25" s="493">
        <f t="shared" si="37"/>
        <v>40004</v>
      </c>
      <c r="P25" s="42">
        <f t="shared" si="37"/>
        <v>0</v>
      </c>
      <c r="Q25" s="493">
        <f t="shared" si="37"/>
        <v>40004</v>
      </c>
      <c r="R25" s="42">
        <f t="shared" si="37"/>
        <v>0</v>
      </c>
      <c r="S25" s="42">
        <f t="shared" si="37"/>
        <v>0</v>
      </c>
      <c r="T25" s="493">
        <f t="shared" si="37"/>
        <v>0</v>
      </c>
      <c r="U25" s="42">
        <f t="shared" si="37"/>
        <v>177</v>
      </c>
      <c r="V25" s="493">
        <f t="shared" si="37"/>
        <v>177</v>
      </c>
      <c r="W25" s="46">
        <f t="shared" si="33"/>
        <v>-99.557544245575443</v>
      </c>
    </row>
    <row r="26" spans="1:23" ht="14.25" thickTop="1" thickBot="1" x14ac:dyDescent="0.25">
      <c r="A26" s="3" t="str">
        <f t="shared" ref="A26" si="38">IF(ISERROR(F26/G26)," ",IF(F26/G26&gt;0.5,IF(F26/G26&lt;1.5," ","NOT OK"),"NOT OK"))</f>
        <v xml:space="preserve"> </v>
      </c>
      <c r="B26" s="124" t="s">
        <v>34</v>
      </c>
      <c r="C26" s="125">
        <f t="shared" ref="C26:H26" si="39">+C12+C16+C20+C24</f>
        <v>424</v>
      </c>
      <c r="D26" s="127">
        <f t="shared" si="39"/>
        <v>423</v>
      </c>
      <c r="E26" s="297">
        <f t="shared" si="39"/>
        <v>847</v>
      </c>
      <c r="F26" s="125">
        <f t="shared" si="39"/>
        <v>0</v>
      </c>
      <c r="G26" s="127">
        <f t="shared" si="39"/>
        <v>0</v>
      </c>
      <c r="H26" s="297">
        <f t="shared" si="39"/>
        <v>0</v>
      </c>
      <c r="I26" s="128">
        <f t="shared" si="32"/>
        <v>-100</v>
      </c>
      <c r="J26" s="3"/>
      <c r="L26" s="467" t="s">
        <v>34</v>
      </c>
      <c r="M26" s="43">
        <f t="shared" ref="M26:V26" si="40">+M12+M16+M20+M24</f>
        <v>54448</v>
      </c>
      <c r="N26" s="469">
        <f t="shared" si="40"/>
        <v>53610</v>
      </c>
      <c r="O26" s="473">
        <f t="shared" si="40"/>
        <v>108058</v>
      </c>
      <c r="P26" s="482">
        <f t="shared" si="40"/>
        <v>0</v>
      </c>
      <c r="Q26" s="299">
        <f t="shared" si="40"/>
        <v>108058</v>
      </c>
      <c r="R26" s="43">
        <f t="shared" si="40"/>
        <v>0</v>
      </c>
      <c r="S26" s="469">
        <f t="shared" si="40"/>
        <v>0</v>
      </c>
      <c r="T26" s="473">
        <f t="shared" si="40"/>
        <v>0</v>
      </c>
      <c r="U26" s="482">
        <f t="shared" si="40"/>
        <v>177</v>
      </c>
      <c r="V26" s="299">
        <f t="shared" si="40"/>
        <v>177</v>
      </c>
      <c r="W26" s="46">
        <f t="shared" si="33"/>
        <v>-99.836199078272784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v>736</v>
      </c>
      <c r="D35" s="120">
        <v>736</v>
      </c>
      <c r="E35" s="156">
        <f t="shared" ref="E35:E39" si="41">SUM(C35:D35)</f>
        <v>1472</v>
      </c>
      <c r="F35" s="118">
        <v>831</v>
      </c>
      <c r="G35" s="120">
        <v>831</v>
      </c>
      <c r="H35" s="156">
        <f t="shared" ref="H35:H39" si="42">SUM(F35:G35)</f>
        <v>1662</v>
      </c>
      <c r="I35" s="121">
        <f t="shared" ref="I35:I37" si="43">IF(E35=0,0,((H35/E35)-1)*100)</f>
        <v>12.907608695652172</v>
      </c>
      <c r="J35" s="3"/>
      <c r="K35" s="6"/>
      <c r="L35" s="13" t="s">
        <v>16</v>
      </c>
      <c r="M35" s="39">
        <v>126613</v>
      </c>
      <c r="N35" s="37">
        <v>128518</v>
      </c>
      <c r="O35" s="167">
        <f>SUM(M35:N35)</f>
        <v>255131</v>
      </c>
      <c r="P35" s="138">
        <v>0</v>
      </c>
      <c r="Q35" s="167">
        <f>O35+P35</f>
        <v>255131</v>
      </c>
      <c r="R35" s="39">
        <v>103510</v>
      </c>
      <c r="S35" s="37">
        <v>105707</v>
      </c>
      <c r="T35" s="167">
        <f>SUM(R35:S35)</f>
        <v>209217</v>
      </c>
      <c r="U35" s="138">
        <v>449</v>
      </c>
      <c r="V35" s="167">
        <f>T35+U35</f>
        <v>209666</v>
      </c>
      <c r="W35" s="40">
        <f t="shared" ref="W35:W37" si="44">IF(Q35=0,0,((V35/Q35)-1)*100)</f>
        <v>-17.820257044420316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v>679</v>
      </c>
      <c r="D36" s="120">
        <v>678</v>
      </c>
      <c r="E36" s="156">
        <f t="shared" si="41"/>
        <v>1357</v>
      </c>
      <c r="F36" s="118">
        <v>910</v>
      </c>
      <c r="G36" s="120">
        <v>910</v>
      </c>
      <c r="H36" s="156">
        <f t="shared" si="42"/>
        <v>1820</v>
      </c>
      <c r="I36" s="121">
        <f t="shared" si="43"/>
        <v>34.119380987472361</v>
      </c>
      <c r="J36" s="3"/>
      <c r="K36" s="6"/>
      <c r="L36" s="13" t="s">
        <v>17</v>
      </c>
      <c r="M36" s="39">
        <v>114278</v>
      </c>
      <c r="N36" s="37">
        <v>115634</v>
      </c>
      <c r="O36" s="167">
        <f>SUM(M36:N36)</f>
        <v>229912</v>
      </c>
      <c r="P36" s="138">
        <v>0</v>
      </c>
      <c r="Q36" s="167">
        <f>O36+P36</f>
        <v>229912</v>
      </c>
      <c r="R36" s="39">
        <v>129979</v>
      </c>
      <c r="S36" s="37">
        <v>133375</v>
      </c>
      <c r="T36" s="167">
        <f>SUM(R36:S36)</f>
        <v>263354</v>
      </c>
      <c r="U36" s="138">
        <v>0</v>
      </c>
      <c r="V36" s="167">
        <f>T36+U36</f>
        <v>263354</v>
      </c>
      <c r="W36" s="40">
        <f t="shared" si="44"/>
        <v>14.545565259751548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v>722</v>
      </c>
      <c r="D37" s="123">
        <v>722</v>
      </c>
      <c r="E37" s="156">
        <f t="shared" si="41"/>
        <v>1444</v>
      </c>
      <c r="F37" s="122">
        <v>1012</v>
      </c>
      <c r="G37" s="123">
        <v>1012</v>
      </c>
      <c r="H37" s="156">
        <f t="shared" si="42"/>
        <v>2024</v>
      </c>
      <c r="I37" s="121">
        <f t="shared" si="43"/>
        <v>40.16620498614958</v>
      </c>
      <c r="J37" s="3"/>
      <c r="K37" s="6"/>
      <c r="L37" s="22" t="s">
        <v>18</v>
      </c>
      <c r="M37" s="39">
        <v>119724</v>
      </c>
      <c r="N37" s="37">
        <v>114491</v>
      </c>
      <c r="O37" s="167">
        <f t="shared" ref="O37" si="45">SUM(M37:N37)</f>
        <v>234215</v>
      </c>
      <c r="P37" s="38">
        <v>0</v>
      </c>
      <c r="Q37" s="167">
        <f t="shared" ref="Q37" si="46">O37+P37</f>
        <v>234215</v>
      </c>
      <c r="R37" s="39">
        <v>131050</v>
      </c>
      <c r="S37" s="37">
        <v>115827</v>
      </c>
      <c r="T37" s="167">
        <f t="shared" ref="T37" si="47">SUM(R37:S37)</f>
        <v>246877</v>
      </c>
      <c r="U37" s="38">
        <v>158</v>
      </c>
      <c r="V37" s="167">
        <f t="shared" ref="V37" si="48">T37+U37</f>
        <v>247035</v>
      </c>
      <c r="W37" s="40">
        <f t="shared" si="44"/>
        <v>5.4736033131951523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90">
        <f t="shared" ref="C38:D38" si="49">+C35+C36+C37</f>
        <v>2137</v>
      </c>
      <c r="D38" s="195">
        <f t="shared" si="49"/>
        <v>2136</v>
      </c>
      <c r="E38" s="151">
        <f t="shared" si="41"/>
        <v>4273</v>
      </c>
      <c r="F38" s="190">
        <f t="shared" ref="F38:G38" si="50">+F35+F36+F37</f>
        <v>2753</v>
      </c>
      <c r="G38" s="195">
        <f t="shared" si="50"/>
        <v>2753</v>
      </c>
      <c r="H38" s="151">
        <f t="shared" si="42"/>
        <v>5506</v>
      </c>
      <c r="I38" s="128">
        <f>IF(E38=0,0,((H38/E38)-1)*100)</f>
        <v>28.855604961385438</v>
      </c>
      <c r="J38" s="3"/>
      <c r="L38" s="41" t="s">
        <v>19</v>
      </c>
      <c r="M38" s="45">
        <f t="shared" ref="M38:N38" si="51">+M35+M36+M37</f>
        <v>360615</v>
      </c>
      <c r="N38" s="43">
        <f t="shared" si="51"/>
        <v>358643</v>
      </c>
      <c r="O38" s="168">
        <f>+O35+O36+O37</f>
        <v>719258</v>
      </c>
      <c r="P38" s="43">
        <f t="shared" ref="P38:Q38" si="52">+P35+P36+P37</f>
        <v>0</v>
      </c>
      <c r="Q38" s="168">
        <f t="shared" si="52"/>
        <v>719258</v>
      </c>
      <c r="R38" s="45">
        <f t="shared" ref="R38:V38" si="53">+R35+R36+R37</f>
        <v>364539</v>
      </c>
      <c r="S38" s="43">
        <f t="shared" si="53"/>
        <v>354909</v>
      </c>
      <c r="T38" s="168">
        <f>+T35+T36+T37</f>
        <v>719448</v>
      </c>
      <c r="U38" s="43">
        <f t="shared" si="53"/>
        <v>607</v>
      </c>
      <c r="V38" s="168">
        <f t="shared" si="53"/>
        <v>720055</v>
      </c>
      <c r="W38" s="46">
        <f>IF(Q38=0,0,((V38/Q38)-1)*100)</f>
        <v>0.11080863890287063</v>
      </c>
    </row>
    <row r="39" spans="1:23" ht="13.5" thickTop="1" x14ac:dyDescent="0.2">
      <c r="A39" s="3" t="str">
        <f t="shared" si="11"/>
        <v xml:space="preserve"> </v>
      </c>
      <c r="B39" s="105" t="s">
        <v>20</v>
      </c>
      <c r="C39" s="130">
        <v>736</v>
      </c>
      <c r="D39" s="119">
        <v>736</v>
      </c>
      <c r="E39" s="150">
        <f t="shared" si="41"/>
        <v>1472</v>
      </c>
      <c r="F39" s="130">
        <v>408</v>
      </c>
      <c r="G39" s="119">
        <v>409</v>
      </c>
      <c r="H39" s="150">
        <f t="shared" si="42"/>
        <v>817</v>
      </c>
      <c r="I39" s="121">
        <f t="shared" ref="I39" si="54">IF(E39=0,0,((H39/E39)-1)*100)</f>
        <v>-44.497282608695656</v>
      </c>
      <c r="L39" s="13" t="s">
        <v>20</v>
      </c>
      <c r="M39" s="39">
        <v>122494</v>
      </c>
      <c r="N39" s="37">
        <v>126129</v>
      </c>
      <c r="O39" s="167">
        <f t="shared" ref="O39" si="55">+M39+N39</f>
        <v>248623</v>
      </c>
      <c r="P39" s="38">
        <v>0</v>
      </c>
      <c r="Q39" s="170">
        <f>O39+P39</f>
        <v>248623</v>
      </c>
      <c r="R39" s="39">
        <v>34394</v>
      </c>
      <c r="S39" s="37">
        <v>41254</v>
      </c>
      <c r="T39" s="167">
        <f t="shared" ref="T39" si="56">+R39+S39</f>
        <v>75648</v>
      </c>
      <c r="U39" s="38">
        <v>0</v>
      </c>
      <c r="V39" s="170">
        <f>T39+U39</f>
        <v>75648</v>
      </c>
      <c r="W39" s="40">
        <f t="shared" ref="W39" si="57">IF(Q39=0,0,((V39/Q39)-1)*100)</f>
        <v>-69.573209236474497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30">
        <v>692</v>
      </c>
      <c r="D40" s="119">
        <v>691</v>
      </c>
      <c r="E40" s="150">
        <f>SUM(C40:D40)</f>
        <v>1383</v>
      </c>
      <c r="F40" s="130">
        <v>334</v>
      </c>
      <c r="G40" s="119">
        <v>334</v>
      </c>
      <c r="H40" s="150">
        <f>SUM(F40:G40)</f>
        <v>668</v>
      </c>
      <c r="I40" s="121">
        <f>IF(E40=0,0,((H40/E40)-1)*100)</f>
        <v>-51.699204627621121</v>
      </c>
      <c r="J40" s="3"/>
      <c r="L40" s="13" t="s">
        <v>21</v>
      </c>
      <c r="M40" s="39">
        <v>107961</v>
      </c>
      <c r="N40" s="37">
        <v>105549</v>
      </c>
      <c r="O40" s="167">
        <f>+M40+N40</f>
        <v>213510</v>
      </c>
      <c r="P40" s="38">
        <v>0</v>
      </c>
      <c r="Q40" s="170">
        <f>O40+P40</f>
        <v>213510</v>
      </c>
      <c r="R40" s="39">
        <v>44159</v>
      </c>
      <c r="S40" s="37">
        <v>47009</v>
      </c>
      <c r="T40" s="167">
        <f>+R40+S40</f>
        <v>91168</v>
      </c>
      <c r="U40" s="38">
        <v>0</v>
      </c>
      <c r="V40" s="170">
        <f>T40+U40</f>
        <v>91168</v>
      </c>
      <c r="W40" s="40">
        <f>IF(Q40=0,0,((V40/Q40)-1)*100)</f>
        <v>-57.300360638845959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30">
        <v>588</v>
      </c>
      <c r="D41" s="119">
        <v>594</v>
      </c>
      <c r="E41" s="150">
        <f t="shared" ref="E41" si="58">SUM(C41:D41)</f>
        <v>1182</v>
      </c>
      <c r="F41" s="130">
        <v>709</v>
      </c>
      <c r="G41" s="119">
        <v>709</v>
      </c>
      <c r="H41" s="150">
        <f t="shared" ref="H41" si="59">SUM(F41:G41)</f>
        <v>1418</v>
      </c>
      <c r="I41" s="121">
        <f>IF(E41=0,0,((H41/E41)-1)*100)</f>
        <v>19.96615905245347</v>
      </c>
      <c r="J41" s="3"/>
      <c r="L41" s="13" t="s">
        <v>22</v>
      </c>
      <c r="M41" s="39">
        <v>70099</v>
      </c>
      <c r="N41" s="37">
        <v>66734</v>
      </c>
      <c r="O41" s="167">
        <f>+M41+N41</f>
        <v>136833</v>
      </c>
      <c r="P41" s="38">
        <v>0</v>
      </c>
      <c r="Q41" s="170">
        <f>O41+P41</f>
        <v>136833</v>
      </c>
      <c r="R41" s="39">
        <v>93007</v>
      </c>
      <c r="S41" s="37">
        <v>92674</v>
      </c>
      <c r="T41" s="167">
        <f>+R41+S41</f>
        <v>185681</v>
      </c>
      <c r="U41" s="38">
        <v>163</v>
      </c>
      <c r="V41" s="170">
        <f>T41+U41</f>
        <v>185844</v>
      </c>
      <c r="W41" s="40">
        <f>IF(Q41=0,0,((V41/Q41)-1)*100)</f>
        <v>35.818114051434961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90">
        <f t="shared" ref="C42:H42" si="60">+C39+C40+C41</f>
        <v>2016</v>
      </c>
      <c r="D42" s="195">
        <f t="shared" si="60"/>
        <v>2021</v>
      </c>
      <c r="E42" s="151">
        <f t="shared" si="60"/>
        <v>4037</v>
      </c>
      <c r="F42" s="190">
        <f t="shared" si="60"/>
        <v>1451</v>
      </c>
      <c r="G42" s="195">
        <f t="shared" si="60"/>
        <v>1452</v>
      </c>
      <c r="H42" s="151">
        <f t="shared" si="60"/>
        <v>2903</v>
      </c>
      <c r="I42" s="128">
        <f>IF(E42=0,0,((H42/E42)-1)*100)</f>
        <v>-28.090165964825363</v>
      </c>
      <c r="J42" s="3"/>
      <c r="L42" s="41" t="s">
        <v>23</v>
      </c>
      <c r="M42" s="43">
        <f t="shared" ref="M42:V42" si="61">+M39+M40+M41</f>
        <v>300554</v>
      </c>
      <c r="N42" s="469">
        <f t="shared" si="61"/>
        <v>298412</v>
      </c>
      <c r="O42" s="478">
        <f t="shared" si="61"/>
        <v>598966</v>
      </c>
      <c r="P42" s="482">
        <f t="shared" si="61"/>
        <v>0</v>
      </c>
      <c r="Q42" s="168">
        <f t="shared" si="61"/>
        <v>598966</v>
      </c>
      <c r="R42" s="43">
        <f t="shared" si="61"/>
        <v>171560</v>
      </c>
      <c r="S42" s="469">
        <f t="shared" si="61"/>
        <v>180937</v>
      </c>
      <c r="T42" s="478">
        <f t="shared" si="61"/>
        <v>352497</v>
      </c>
      <c r="U42" s="482">
        <f t="shared" si="61"/>
        <v>163</v>
      </c>
      <c r="V42" s="168">
        <f t="shared" si="61"/>
        <v>352660</v>
      </c>
      <c r="W42" s="46">
        <f>IF(Q42=0,0,((V42/Q42)-1)*100)</f>
        <v>-41.121866683584706</v>
      </c>
    </row>
    <row r="43" spans="1:23" ht="13.5" thickTop="1" x14ac:dyDescent="0.2">
      <c r="A43" s="3" t="str">
        <f t="shared" ref="A43" si="62">IF(ISERROR(F43/G43)," ",IF(F43/G43&gt;0.5,IF(F43/G43&lt;1.5," ","NOT OK"),"NOT OK"))</f>
        <v xml:space="preserve"> </v>
      </c>
      <c r="B43" s="105" t="s">
        <v>24</v>
      </c>
      <c r="C43" s="130">
        <v>39</v>
      </c>
      <c r="D43" s="119">
        <v>40</v>
      </c>
      <c r="E43" s="150">
        <f t="shared" ref="E43" si="63">SUM(C43:D43)</f>
        <v>79</v>
      </c>
      <c r="F43" s="130">
        <v>798</v>
      </c>
      <c r="G43" s="119">
        <v>798</v>
      </c>
      <c r="H43" s="150">
        <f t="shared" ref="H43" si="64">SUM(F43:G43)</f>
        <v>1596</v>
      </c>
      <c r="I43" s="121">
        <f t="shared" ref="I43" si="65">IF(E43=0,0,((H43/E43)-1)*100)</f>
        <v>1920.253164556962</v>
      </c>
      <c r="J43" s="7"/>
      <c r="L43" s="13" t="s">
        <v>24</v>
      </c>
      <c r="M43" s="39">
        <v>4013</v>
      </c>
      <c r="N43" s="37">
        <v>4166</v>
      </c>
      <c r="O43" s="167">
        <f>+M43+N43</f>
        <v>8179</v>
      </c>
      <c r="P43" s="138">
        <v>115</v>
      </c>
      <c r="Q43" s="267">
        <f>O43+P43</f>
        <v>8294</v>
      </c>
      <c r="R43" s="39">
        <v>84486</v>
      </c>
      <c r="S43" s="37">
        <v>81666</v>
      </c>
      <c r="T43" s="167">
        <f>+R43+S43</f>
        <v>166152</v>
      </c>
      <c r="U43" s="138">
        <v>118</v>
      </c>
      <c r="V43" s="267">
        <f>T43+U43</f>
        <v>166270</v>
      </c>
      <c r="W43" s="40">
        <f t="shared" ref="W43" si="66">IF(Q43=0,0,((V43/Q43)-1)*100)</f>
        <v>1904.7021943573668</v>
      </c>
    </row>
    <row r="44" spans="1:23" x14ac:dyDescent="0.2">
      <c r="A44" s="3" t="str">
        <f t="shared" ref="A44" si="67">IF(ISERROR(F44/G44)," ",IF(F44/G44&gt;0.5,IF(F44/G44&lt;1.5," ","NOT OK"),"NOT OK"))</f>
        <v xml:space="preserve"> </v>
      </c>
      <c r="B44" s="105" t="s">
        <v>25</v>
      </c>
      <c r="C44" s="130">
        <v>170</v>
      </c>
      <c r="D44" s="119">
        <v>170</v>
      </c>
      <c r="E44" s="150">
        <f>SUM(C44:D44)</f>
        <v>340</v>
      </c>
      <c r="F44" s="130">
        <v>155</v>
      </c>
      <c r="G44" s="119">
        <v>155</v>
      </c>
      <c r="H44" s="150">
        <f>SUM(F44:G44)</f>
        <v>310</v>
      </c>
      <c r="I44" s="121">
        <f t="shared" ref="I44" si="68">IF(E44=0,0,((H44/E44)-1)*100)</f>
        <v>-8.8235294117647083</v>
      </c>
      <c r="J44" s="3"/>
      <c r="L44" s="13" t="s">
        <v>25</v>
      </c>
      <c r="M44" s="39">
        <v>16405</v>
      </c>
      <c r="N44" s="37">
        <v>17879</v>
      </c>
      <c r="O44" s="167">
        <f>+M44+N44</f>
        <v>34284</v>
      </c>
      <c r="P44" s="138">
        <v>0</v>
      </c>
      <c r="Q44" s="167">
        <f>O44+P44</f>
        <v>34284</v>
      </c>
      <c r="R44" s="39">
        <v>15492</v>
      </c>
      <c r="S44" s="37">
        <v>16656</v>
      </c>
      <c r="T44" s="167">
        <f>+R44+S44</f>
        <v>32148</v>
      </c>
      <c r="U44" s="138">
        <v>0</v>
      </c>
      <c r="V44" s="167">
        <f>T44+U44</f>
        <v>32148</v>
      </c>
      <c r="W44" s="40">
        <f t="shared" ref="W44" si="69">IF(Q44=0,0,((V44/Q44)-1)*100)</f>
        <v>-6.2303115155757816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30">
        <v>294</v>
      </c>
      <c r="D45" s="119">
        <v>294</v>
      </c>
      <c r="E45" s="150">
        <f>SUM(C45:D45)</f>
        <v>588</v>
      </c>
      <c r="F45" s="130">
        <v>210</v>
      </c>
      <c r="G45" s="119">
        <v>210</v>
      </c>
      <c r="H45" s="150">
        <f>SUM(F45:G45)</f>
        <v>420</v>
      </c>
      <c r="I45" s="121">
        <f>IF(E45=0,0,((H45/E45)-1)*100)</f>
        <v>-28.571428571428569</v>
      </c>
      <c r="J45" s="3"/>
      <c r="L45" s="13" t="s">
        <v>26</v>
      </c>
      <c r="M45" s="37">
        <v>32013</v>
      </c>
      <c r="N45" s="468">
        <v>37031</v>
      </c>
      <c r="O45" s="170">
        <f>+M45+N45</f>
        <v>69044</v>
      </c>
      <c r="P45" s="138">
        <v>0</v>
      </c>
      <c r="Q45" s="167">
        <f>O45+P45</f>
        <v>69044</v>
      </c>
      <c r="R45" s="37">
        <v>24536</v>
      </c>
      <c r="S45" s="468">
        <v>27095</v>
      </c>
      <c r="T45" s="170">
        <f>+R45+S45</f>
        <v>51631</v>
      </c>
      <c r="U45" s="138">
        <v>0</v>
      </c>
      <c r="V45" s="167">
        <f>T45+U45</f>
        <v>51631</v>
      </c>
      <c r="W45" s="40">
        <f>IF(Q45=0,0,((V45/Q45)-1)*100)</f>
        <v>-25.220149469903252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90">
        <f>+C43+C44+C45</f>
        <v>503</v>
      </c>
      <c r="D46" s="195">
        <f t="shared" ref="D46" si="70">+D43+D44+D45</f>
        <v>504</v>
      </c>
      <c r="E46" s="151">
        <f t="shared" ref="E46" si="71">+E43+E44+E45</f>
        <v>1007</v>
      </c>
      <c r="F46" s="190">
        <f t="shared" ref="F46" si="72">+F43+F44+F45</f>
        <v>1163</v>
      </c>
      <c r="G46" s="195">
        <f t="shared" ref="G46" si="73">+G43+G44+G45</f>
        <v>1163</v>
      </c>
      <c r="H46" s="151">
        <f t="shared" ref="H46" si="74">+H43+H44+H45</f>
        <v>2326</v>
      </c>
      <c r="I46" s="128">
        <f>IF(E46=0,0,((H46/E46)-1)*100)</f>
        <v>130.98311817279045</v>
      </c>
      <c r="J46" s="9"/>
      <c r="K46" s="10"/>
      <c r="L46" s="47" t="s">
        <v>27</v>
      </c>
      <c r="M46" s="49">
        <f>+M43+M44+M45</f>
        <v>52431</v>
      </c>
      <c r="N46" s="470">
        <f t="shared" ref="N46" si="75">+N43+N44+N45</f>
        <v>59076</v>
      </c>
      <c r="O46" s="474">
        <f t="shared" ref="O46" si="76">+O43+O44+O45</f>
        <v>111507</v>
      </c>
      <c r="P46" s="483">
        <f t="shared" ref="P46" si="77">+P43+P44+P45</f>
        <v>115</v>
      </c>
      <c r="Q46" s="169">
        <f t="shared" ref="Q46" si="78">+Q43+Q44+Q45</f>
        <v>111622</v>
      </c>
      <c r="R46" s="49">
        <f t="shared" ref="R46" si="79">+R43+R44+R45</f>
        <v>124514</v>
      </c>
      <c r="S46" s="470">
        <f t="shared" ref="S46" si="80">+S43+S44+S45</f>
        <v>125417</v>
      </c>
      <c r="T46" s="474">
        <f t="shared" ref="T46" si="81">+T43+T44+T45</f>
        <v>249931</v>
      </c>
      <c r="U46" s="483">
        <f t="shared" ref="U46" si="82">+U43+U44+U45</f>
        <v>118</v>
      </c>
      <c r="V46" s="169">
        <f t="shared" ref="V46" si="83">+V43+V44+V45</f>
        <v>250049</v>
      </c>
      <c r="W46" s="50">
        <f>IF(Q46=0,0,((V46/Q46)-1)*100)</f>
        <v>124.01408324523841</v>
      </c>
    </row>
    <row r="47" spans="1:23" ht="13.5" thickTop="1" x14ac:dyDescent="0.2">
      <c r="A47" s="3" t="str">
        <f>IF(ISERROR(F47/G47)," ",IF(F47/G47&gt;0.5,IF(F47/G47&lt;1.5," ","NOT OK"),"NOT OK"))</f>
        <v xml:space="preserve"> </v>
      </c>
      <c r="B47" s="105" t="s">
        <v>28</v>
      </c>
      <c r="C47" s="130">
        <v>521</v>
      </c>
      <c r="D47" s="119">
        <v>521</v>
      </c>
      <c r="E47" s="159">
        <f>SUM(C47:D47)</f>
        <v>1042</v>
      </c>
      <c r="F47" s="130">
        <v>102</v>
      </c>
      <c r="G47" s="119">
        <v>102</v>
      </c>
      <c r="H47" s="159">
        <f>SUM(F47:G47)</f>
        <v>204</v>
      </c>
      <c r="I47" s="121">
        <f>IF(E47=0,0,((H47/E47)-1)*100)</f>
        <v>-80.422264875239918</v>
      </c>
      <c r="J47" s="3"/>
      <c r="L47" s="13" t="s">
        <v>29</v>
      </c>
      <c r="M47" s="37">
        <v>71740</v>
      </c>
      <c r="N47" s="468">
        <v>69635</v>
      </c>
      <c r="O47" s="170">
        <f>+M47+N47</f>
        <v>141375</v>
      </c>
      <c r="P47" s="138">
        <v>0</v>
      </c>
      <c r="Q47" s="167">
        <f>O47+P47</f>
        <v>141375</v>
      </c>
      <c r="R47" s="37">
        <v>10480</v>
      </c>
      <c r="S47" s="468">
        <v>9607</v>
      </c>
      <c r="T47" s="170">
        <f>+R47+S47</f>
        <v>20087</v>
      </c>
      <c r="U47" s="138">
        <v>0</v>
      </c>
      <c r="V47" s="167">
        <f>T47+U47</f>
        <v>20087</v>
      </c>
      <c r="W47" s="40">
        <f>IF(Q47=0,0,((V47/Q47)-1)*100)</f>
        <v>-85.791688770999116</v>
      </c>
    </row>
    <row r="48" spans="1:23" x14ac:dyDescent="0.2">
      <c r="A48" s="3" t="str">
        <f t="shared" ref="A48" si="84">IF(ISERROR(F48/G48)," ",IF(F48/G48&gt;0.5,IF(F48/G48&lt;1.5," ","NOT OK"),"NOT OK"))</f>
        <v xml:space="preserve"> </v>
      </c>
      <c r="B48" s="105" t="s">
        <v>30</v>
      </c>
      <c r="C48" s="130">
        <v>755</v>
      </c>
      <c r="D48" s="119">
        <v>754</v>
      </c>
      <c r="E48" s="150">
        <f>SUM(C48:D48)</f>
        <v>1509</v>
      </c>
      <c r="F48" s="130">
        <v>0</v>
      </c>
      <c r="G48" s="119">
        <v>0</v>
      </c>
      <c r="H48" s="150">
        <f>SUM(F48:G48)</f>
        <v>0</v>
      </c>
      <c r="I48" s="121">
        <f t="shared" ref="I48" si="85">IF(E48=0,0,((H48/E48)-1)*100)</f>
        <v>-100</v>
      </c>
      <c r="J48" s="3"/>
      <c r="L48" s="13" t="s">
        <v>30</v>
      </c>
      <c r="M48" s="37">
        <v>88195</v>
      </c>
      <c r="N48" s="468">
        <v>96902</v>
      </c>
      <c r="O48" s="167">
        <f t="shared" ref="O48" si="86">+M48+N48</f>
        <v>185097</v>
      </c>
      <c r="P48" s="481">
        <v>0</v>
      </c>
      <c r="Q48" s="167">
        <f>O48+P48</f>
        <v>185097</v>
      </c>
      <c r="R48" s="37">
        <v>0</v>
      </c>
      <c r="S48" s="468">
        <v>0</v>
      </c>
      <c r="T48" s="167">
        <f t="shared" ref="T48" si="87">+R48+S48</f>
        <v>0</v>
      </c>
      <c r="U48" s="481">
        <v>0</v>
      </c>
      <c r="V48" s="167">
        <f>T48+U48</f>
        <v>0</v>
      </c>
      <c r="W48" s="40">
        <f t="shared" ref="W48" si="88">IF(Q48=0,0,((V48/Q48)-1)*100)</f>
        <v>-100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30">
        <v>770</v>
      </c>
      <c r="D49" s="119">
        <v>770</v>
      </c>
      <c r="E49" s="154">
        <f t="shared" ref="E49" si="89">SUM(C49:D49)</f>
        <v>1540</v>
      </c>
      <c r="F49" s="130">
        <v>149</v>
      </c>
      <c r="G49" s="119">
        <v>149</v>
      </c>
      <c r="H49" s="154">
        <f t="shared" ref="H49" si="90">SUM(F49:G49)</f>
        <v>298</v>
      </c>
      <c r="I49" s="135">
        <f t="shared" ref="I49:I52" si="91">IF(E49=0,0,((H49/E49)-1)*100)</f>
        <v>-80.649350649350652</v>
      </c>
      <c r="J49" s="3"/>
      <c r="L49" s="13" t="s">
        <v>31</v>
      </c>
      <c r="M49" s="37">
        <v>100788</v>
      </c>
      <c r="N49" s="468">
        <v>101425</v>
      </c>
      <c r="O49" s="167">
        <f>+M49+N49</f>
        <v>202213</v>
      </c>
      <c r="P49" s="481">
        <v>0</v>
      </c>
      <c r="Q49" s="265">
        <f>O49+P49</f>
        <v>202213</v>
      </c>
      <c r="R49" s="508">
        <v>17039</v>
      </c>
      <c r="S49" s="509">
        <v>17348</v>
      </c>
      <c r="T49" s="167">
        <f>+R49+S49</f>
        <v>34387</v>
      </c>
      <c r="U49" s="481">
        <v>0</v>
      </c>
      <c r="V49" s="265">
        <f>T49+U49</f>
        <v>34387</v>
      </c>
      <c r="W49" s="40">
        <f t="shared" ref="W49:W52" si="92">IF(Q49=0,0,((V49/Q49)-1)*100)</f>
        <v>-82.99466404237117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90">
        <f t="shared" ref="C50:H50" si="93">+C47+C48+C49</f>
        <v>2046</v>
      </c>
      <c r="D50" s="195">
        <f t="shared" si="93"/>
        <v>2045</v>
      </c>
      <c r="E50" s="151">
        <f t="shared" si="93"/>
        <v>4091</v>
      </c>
      <c r="F50" s="190">
        <f t="shared" si="93"/>
        <v>251</v>
      </c>
      <c r="G50" s="195">
        <f t="shared" si="93"/>
        <v>251</v>
      </c>
      <c r="H50" s="151">
        <f t="shared" si="93"/>
        <v>502</v>
      </c>
      <c r="I50" s="128">
        <f t="shared" si="91"/>
        <v>-87.729161574187245</v>
      </c>
      <c r="J50" s="9"/>
      <c r="K50" s="10"/>
      <c r="L50" s="47" t="s">
        <v>32</v>
      </c>
      <c r="M50" s="49">
        <f t="shared" ref="M50:V50" si="94">+M47+M48+M49</f>
        <v>260723</v>
      </c>
      <c r="N50" s="470">
        <f t="shared" si="94"/>
        <v>267962</v>
      </c>
      <c r="O50" s="474">
        <f t="shared" si="94"/>
        <v>528685</v>
      </c>
      <c r="P50" s="483">
        <f t="shared" si="94"/>
        <v>0</v>
      </c>
      <c r="Q50" s="169">
        <f t="shared" si="94"/>
        <v>528685</v>
      </c>
      <c r="R50" s="49">
        <f t="shared" si="94"/>
        <v>27519</v>
      </c>
      <c r="S50" s="470">
        <f t="shared" si="94"/>
        <v>26955</v>
      </c>
      <c r="T50" s="474">
        <f t="shared" si="94"/>
        <v>54474</v>
      </c>
      <c r="U50" s="483">
        <f t="shared" si="94"/>
        <v>0</v>
      </c>
      <c r="V50" s="169">
        <f t="shared" si="94"/>
        <v>54474</v>
      </c>
      <c r="W50" s="50">
        <f t="shared" si="92"/>
        <v>-89.69632200648779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95">+C42+C46+C50</f>
        <v>4565</v>
      </c>
      <c r="D51" s="127">
        <f t="shared" si="95"/>
        <v>4570</v>
      </c>
      <c r="E51" s="297">
        <f t="shared" si="95"/>
        <v>9135</v>
      </c>
      <c r="F51" s="125">
        <f t="shared" si="95"/>
        <v>2865</v>
      </c>
      <c r="G51" s="127">
        <f t="shared" si="95"/>
        <v>2866</v>
      </c>
      <c r="H51" s="297">
        <f t="shared" si="95"/>
        <v>5731</v>
      </c>
      <c r="I51" s="128">
        <f t="shared" si="91"/>
        <v>-37.263273125342089</v>
      </c>
      <c r="J51" s="3"/>
      <c r="L51" s="41" t="s">
        <v>33</v>
      </c>
      <c r="M51" s="42">
        <f t="shared" ref="M51:V51" si="96">+M42+M46+M50</f>
        <v>613708</v>
      </c>
      <c r="N51" s="42">
        <f t="shared" si="96"/>
        <v>625450</v>
      </c>
      <c r="O51" s="493">
        <f t="shared" si="96"/>
        <v>1239158</v>
      </c>
      <c r="P51" s="42">
        <f t="shared" si="96"/>
        <v>115</v>
      </c>
      <c r="Q51" s="493">
        <f t="shared" si="96"/>
        <v>1239273</v>
      </c>
      <c r="R51" s="42">
        <f t="shared" si="96"/>
        <v>323593</v>
      </c>
      <c r="S51" s="42">
        <f t="shared" si="96"/>
        <v>333309</v>
      </c>
      <c r="T51" s="493">
        <f t="shared" si="96"/>
        <v>656902</v>
      </c>
      <c r="U51" s="42">
        <f t="shared" si="96"/>
        <v>281</v>
      </c>
      <c r="V51" s="493">
        <f t="shared" si="96"/>
        <v>657183</v>
      </c>
      <c r="W51" s="46">
        <f t="shared" si="92"/>
        <v>-46.970280156188352</v>
      </c>
    </row>
    <row r="52" spans="1:23" ht="14.25" thickTop="1" thickBot="1" x14ac:dyDescent="0.25">
      <c r="A52" s="3" t="str">
        <f t="shared" ref="A52" si="97">IF(ISERROR(F52/G52)," ",IF(F52/G52&gt;0.5,IF(F52/G52&lt;1.5," ","NOT OK"),"NOT OK"))</f>
        <v xml:space="preserve"> </v>
      </c>
      <c r="B52" s="124" t="s">
        <v>34</v>
      </c>
      <c r="C52" s="125">
        <f t="shared" ref="C52:H52" si="98">+C38+C42+C46+C50</f>
        <v>6702</v>
      </c>
      <c r="D52" s="127">
        <f t="shared" si="98"/>
        <v>6706</v>
      </c>
      <c r="E52" s="297">
        <f t="shared" si="98"/>
        <v>13408</v>
      </c>
      <c r="F52" s="125">
        <f t="shared" si="98"/>
        <v>5618</v>
      </c>
      <c r="G52" s="127">
        <f t="shared" si="98"/>
        <v>5619</v>
      </c>
      <c r="H52" s="297">
        <f t="shared" si="98"/>
        <v>11237</v>
      </c>
      <c r="I52" s="128">
        <f t="shared" si="91"/>
        <v>-16.191825775656319</v>
      </c>
      <c r="J52" s="3"/>
      <c r="L52" s="467" t="s">
        <v>34</v>
      </c>
      <c r="M52" s="43">
        <f t="shared" ref="M52:V52" si="99">+M38+M42+M46+M50</f>
        <v>974323</v>
      </c>
      <c r="N52" s="469">
        <f t="shared" si="99"/>
        <v>984093</v>
      </c>
      <c r="O52" s="473">
        <f t="shared" si="99"/>
        <v>1958416</v>
      </c>
      <c r="P52" s="482">
        <f t="shared" si="99"/>
        <v>115</v>
      </c>
      <c r="Q52" s="299">
        <f t="shared" si="99"/>
        <v>1958531</v>
      </c>
      <c r="R52" s="43">
        <f t="shared" si="99"/>
        <v>688132</v>
      </c>
      <c r="S52" s="469">
        <f t="shared" si="99"/>
        <v>688218</v>
      </c>
      <c r="T52" s="473">
        <f t="shared" si="99"/>
        <v>1376350</v>
      </c>
      <c r="U52" s="482">
        <f t="shared" si="99"/>
        <v>888</v>
      </c>
      <c r="V52" s="299">
        <f t="shared" si="99"/>
        <v>1377238</v>
      </c>
      <c r="W52" s="46">
        <f t="shared" si="92"/>
        <v>-29.680051017829179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100">+C9+C35</f>
        <v>809</v>
      </c>
      <c r="D61" s="120">
        <f t="shared" si="100"/>
        <v>809</v>
      </c>
      <c r="E61" s="156">
        <f t="shared" si="100"/>
        <v>1618</v>
      </c>
      <c r="F61" s="118">
        <f t="shared" si="100"/>
        <v>831</v>
      </c>
      <c r="G61" s="120">
        <f t="shared" si="100"/>
        <v>831</v>
      </c>
      <c r="H61" s="156">
        <f t="shared" si="100"/>
        <v>1662</v>
      </c>
      <c r="I61" s="121">
        <f t="shared" ref="I61:I63" si="101">IF(E61=0,0,((H61/E61)-1)*100)</f>
        <v>2.7194066749072876</v>
      </c>
      <c r="J61" s="3"/>
      <c r="K61" s="6"/>
      <c r="L61" s="13" t="s">
        <v>16</v>
      </c>
      <c r="M61" s="39">
        <f t="shared" ref="M61:N63" si="102">+M9+M35</f>
        <v>137197</v>
      </c>
      <c r="N61" s="37">
        <f t="shared" si="102"/>
        <v>139122</v>
      </c>
      <c r="O61" s="167">
        <f>SUM(M61:N61)</f>
        <v>276319</v>
      </c>
      <c r="P61" s="38">
        <f>P9+P35</f>
        <v>0</v>
      </c>
      <c r="Q61" s="167">
        <f>+O61+P61</f>
        <v>276319</v>
      </c>
      <c r="R61" s="39">
        <f t="shared" ref="R61:S63" si="103">+R9+R35</f>
        <v>103510</v>
      </c>
      <c r="S61" s="37">
        <f t="shared" si="103"/>
        <v>105707</v>
      </c>
      <c r="T61" s="167">
        <f>SUM(R61:S61)</f>
        <v>209217</v>
      </c>
      <c r="U61" s="38">
        <f>U9+U35</f>
        <v>449</v>
      </c>
      <c r="V61" s="167">
        <f>+T61+U61</f>
        <v>209666</v>
      </c>
      <c r="W61" s="40">
        <f t="shared" ref="W61:W63" si="104">IF(Q61=0,0,((V61/Q61)-1)*100)</f>
        <v>-24.121757823385291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100"/>
        <v>756</v>
      </c>
      <c r="D62" s="120">
        <f t="shared" si="100"/>
        <v>755</v>
      </c>
      <c r="E62" s="156">
        <f t="shared" si="100"/>
        <v>1511</v>
      </c>
      <c r="F62" s="118">
        <f t="shared" si="100"/>
        <v>910</v>
      </c>
      <c r="G62" s="120">
        <f t="shared" si="100"/>
        <v>910</v>
      </c>
      <c r="H62" s="156">
        <f t="shared" si="100"/>
        <v>1820</v>
      </c>
      <c r="I62" s="121">
        <f t="shared" si="101"/>
        <v>20.450033090668441</v>
      </c>
      <c r="J62" s="3"/>
      <c r="K62" s="6"/>
      <c r="L62" s="13" t="s">
        <v>17</v>
      </c>
      <c r="M62" s="39">
        <f t="shared" si="102"/>
        <v>125622</v>
      </c>
      <c r="N62" s="37">
        <f t="shared" si="102"/>
        <v>126575</v>
      </c>
      <c r="O62" s="167">
        <f t="shared" ref="O62:O63" si="105">SUM(M62:N62)</f>
        <v>252197</v>
      </c>
      <c r="P62" s="38">
        <f>P10+P36</f>
        <v>0</v>
      </c>
      <c r="Q62" s="167">
        <f>+O62+P62</f>
        <v>252197</v>
      </c>
      <c r="R62" s="39">
        <f t="shared" si="103"/>
        <v>129979</v>
      </c>
      <c r="S62" s="37">
        <f t="shared" si="103"/>
        <v>133375</v>
      </c>
      <c r="T62" s="167">
        <f t="shared" ref="T62:T63" si="106">SUM(R62:S62)</f>
        <v>263354</v>
      </c>
      <c r="U62" s="38">
        <f>U10+U36</f>
        <v>0</v>
      </c>
      <c r="V62" s="167">
        <f>+T62+U62</f>
        <v>263354</v>
      </c>
      <c r="W62" s="40">
        <f t="shared" si="104"/>
        <v>4.4239225684683081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100"/>
        <v>802</v>
      </c>
      <c r="D63" s="123">
        <f t="shared" si="100"/>
        <v>802</v>
      </c>
      <c r="E63" s="156">
        <f t="shared" si="100"/>
        <v>1604</v>
      </c>
      <c r="F63" s="122">
        <f t="shared" si="100"/>
        <v>1012</v>
      </c>
      <c r="G63" s="123">
        <f t="shared" si="100"/>
        <v>1012</v>
      </c>
      <c r="H63" s="156">
        <f t="shared" si="100"/>
        <v>2024</v>
      </c>
      <c r="I63" s="121">
        <f t="shared" si="101"/>
        <v>26.184538653366584</v>
      </c>
      <c r="J63" s="3"/>
      <c r="K63" s="6"/>
      <c r="L63" s="22" t="s">
        <v>18</v>
      </c>
      <c r="M63" s="39">
        <f t="shared" si="102"/>
        <v>132128</v>
      </c>
      <c r="N63" s="37">
        <f t="shared" si="102"/>
        <v>126668</v>
      </c>
      <c r="O63" s="167">
        <f t="shared" si="105"/>
        <v>258796</v>
      </c>
      <c r="P63" s="38">
        <f>P11+P37</f>
        <v>0</v>
      </c>
      <c r="Q63" s="167">
        <f>+O63+P63</f>
        <v>258796</v>
      </c>
      <c r="R63" s="39">
        <f t="shared" si="103"/>
        <v>131050</v>
      </c>
      <c r="S63" s="37">
        <f t="shared" si="103"/>
        <v>115827</v>
      </c>
      <c r="T63" s="167">
        <f t="shared" si="106"/>
        <v>246877</v>
      </c>
      <c r="U63" s="38">
        <f>U11+U37</f>
        <v>158</v>
      </c>
      <c r="V63" s="167">
        <f>+T63+U63</f>
        <v>247035</v>
      </c>
      <c r="W63" s="40">
        <f t="shared" si="104"/>
        <v>-4.5445060974667273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90">
        <f t="shared" si="100"/>
        <v>2367</v>
      </c>
      <c r="D64" s="195">
        <f t="shared" si="100"/>
        <v>2366</v>
      </c>
      <c r="E64" s="151">
        <f t="shared" si="100"/>
        <v>4733</v>
      </c>
      <c r="F64" s="190">
        <f t="shared" si="100"/>
        <v>2753</v>
      </c>
      <c r="G64" s="195">
        <f t="shared" si="100"/>
        <v>2753</v>
      </c>
      <c r="H64" s="151">
        <f t="shared" si="100"/>
        <v>5506</v>
      </c>
      <c r="I64" s="128">
        <f>IF(E64=0,0,((H64/E64)-1)*100)</f>
        <v>16.332136065920146</v>
      </c>
      <c r="J64" s="3"/>
      <c r="L64" s="41" t="s">
        <v>19</v>
      </c>
      <c r="M64" s="45">
        <f t="shared" ref="M64:Q64" si="107">+M61+M62+M63</f>
        <v>394947</v>
      </c>
      <c r="N64" s="43">
        <f t="shared" si="107"/>
        <v>392365</v>
      </c>
      <c r="O64" s="168">
        <f t="shared" si="107"/>
        <v>787312</v>
      </c>
      <c r="P64" s="43">
        <f t="shared" si="107"/>
        <v>0</v>
      </c>
      <c r="Q64" s="168">
        <f t="shared" si="107"/>
        <v>787312</v>
      </c>
      <c r="R64" s="45">
        <f t="shared" ref="R64:V64" si="108">+R61+R62+R63</f>
        <v>364539</v>
      </c>
      <c r="S64" s="43">
        <f t="shared" si="108"/>
        <v>354909</v>
      </c>
      <c r="T64" s="168">
        <f t="shared" si="108"/>
        <v>719448</v>
      </c>
      <c r="U64" s="43">
        <f t="shared" si="108"/>
        <v>607</v>
      </c>
      <c r="V64" s="168">
        <f t="shared" si="108"/>
        <v>720055</v>
      </c>
      <c r="W64" s="46">
        <f>IF(Q64=0,0,((V64/Q64)-1)*100)</f>
        <v>-8.542610807405449</v>
      </c>
    </row>
    <row r="65" spans="1:23" ht="13.5" thickTop="1" x14ac:dyDescent="0.2">
      <c r="A65" s="3" t="str">
        <f t="shared" si="11"/>
        <v xml:space="preserve"> </v>
      </c>
      <c r="B65" s="105" t="s">
        <v>20</v>
      </c>
      <c r="C65" s="130">
        <f t="shared" si="100"/>
        <v>814</v>
      </c>
      <c r="D65" s="119">
        <f t="shared" si="100"/>
        <v>814</v>
      </c>
      <c r="E65" s="150">
        <f t="shared" si="100"/>
        <v>1628</v>
      </c>
      <c r="F65" s="130">
        <f t="shared" si="100"/>
        <v>408</v>
      </c>
      <c r="G65" s="119">
        <f t="shared" si="100"/>
        <v>409</v>
      </c>
      <c r="H65" s="150">
        <f t="shared" si="100"/>
        <v>817</v>
      </c>
      <c r="I65" s="121">
        <f t="shared" ref="I65" si="109">IF(E65=0,0,((H65/E65)-1)*100)</f>
        <v>-49.815724815724813</v>
      </c>
      <c r="J65" s="3"/>
      <c r="L65" s="13" t="s">
        <v>20</v>
      </c>
      <c r="M65" s="39">
        <f t="shared" ref="M65:N67" si="110">+M13+M39</f>
        <v>132591</v>
      </c>
      <c r="N65" s="37">
        <f t="shared" si="110"/>
        <v>135747</v>
      </c>
      <c r="O65" s="167">
        <f t="shared" ref="O65" si="111">SUM(M65:N65)</f>
        <v>268338</v>
      </c>
      <c r="P65" s="38">
        <f>P13+P39</f>
        <v>0</v>
      </c>
      <c r="Q65" s="170">
        <f>+O65+P65</f>
        <v>268338</v>
      </c>
      <c r="R65" s="39">
        <f t="shared" ref="R65:S67" si="112">+R13+R39</f>
        <v>34394</v>
      </c>
      <c r="S65" s="37">
        <f t="shared" si="112"/>
        <v>41254</v>
      </c>
      <c r="T65" s="167">
        <f t="shared" ref="T65" si="113">SUM(R65:S65)</f>
        <v>75648</v>
      </c>
      <c r="U65" s="38">
        <f>U13+U39</f>
        <v>0</v>
      </c>
      <c r="V65" s="170">
        <f>+T65+U65</f>
        <v>75648</v>
      </c>
      <c r="W65" s="40">
        <f t="shared" ref="W65" si="114">IF(Q65=0,0,((V65/Q65)-1)*100)</f>
        <v>-71.808689041432828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30">
        <f t="shared" si="100"/>
        <v>767</v>
      </c>
      <c r="D66" s="119">
        <f t="shared" si="100"/>
        <v>766</v>
      </c>
      <c r="E66" s="150">
        <f t="shared" si="100"/>
        <v>1533</v>
      </c>
      <c r="F66" s="130">
        <f t="shared" si="100"/>
        <v>334</v>
      </c>
      <c r="G66" s="119">
        <f t="shared" si="100"/>
        <v>334</v>
      </c>
      <c r="H66" s="150">
        <f t="shared" si="100"/>
        <v>668</v>
      </c>
      <c r="I66" s="121">
        <f>IF(E66=0,0,((H66/E66)-1)*100)</f>
        <v>-56.425309849967384</v>
      </c>
      <c r="J66" s="3"/>
      <c r="L66" s="13" t="s">
        <v>21</v>
      </c>
      <c r="M66" s="39">
        <f t="shared" si="110"/>
        <v>114921</v>
      </c>
      <c r="N66" s="37">
        <f t="shared" si="110"/>
        <v>112721</v>
      </c>
      <c r="O66" s="167">
        <f>SUM(M66:N66)</f>
        <v>227642</v>
      </c>
      <c r="P66" s="38">
        <f>P14+P40</f>
        <v>0</v>
      </c>
      <c r="Q66" s="170">
        <f>+O66+P66</f>
        <v>227642</v>
      </c>
      <c r="R66" s="39">
        <f t="shared" si="112"/>
        <v>44159</v>
      </c>
      <c r="S66" s="37">
        <f t="shared" si="112"/>
        <v>47009</v>
      </c>
      <c r="T66" s="167">
        <f>SUM(R66:S66)</f>
        <v>91168</v>
      </c>
      <c r="U66" s="38">
        <f>U14+U40</f>
        <v>0</v>
      </c>
      <c r="V66" s="170">
        <f>+T66+U66</f>
        <v>91168</v>
      </c>
      <c r="W66" s="40">
        <f>IF(Q66=0,0,((V66/Q66)-1)*100)</f>
        <v>-59.951151369255243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30">
        <f t="shared" si="100"/>
        <v>628</v>
      </c>
      <c r="D67" s="119">
        <f t="shared" si="100"/>
        <v>634</v>
      </c>
      <c r="E67" s="150">
        <f t="shared" si="100"/>
        <v>1262</v>
      </c>
      <c r="F67" s="130">
        <f t="shared" si="100"/>
        <v>709</v>
      </c>
      <c r="G67" s="119">
        <f t="shared" si="100"/>
        <v>709</v>
      </c>
      <c r="H67" s="150">
        <f t="shared" si="100"/>
        <v>1418</v>
      </c>
      <c r="I67" s="121">
        <f>IF(E67=0,0,((H67/E67)-1)*100)</f>
        <v>12.361331220285265</v>
      </c>
      <c r="J67" s="3"/>
      <c r="L67" s="13" t="s">
        <v>22</v>
      </c>
      <c r="M67" s="39">
        <f t="shared" si="110"/>
        <v>73047</v>
      </c>
      <c r="N67" s="37">
        <f t="shared" si="110"/>
        <v>69832</v>
      </c>
      <c r="O67" s="167">
        <f>SUM(M67:N67)</f>
        <v>142879</v>
      </c>
      <c r="P67" s="38">
        <f>P15+P41</f>
        <v>0</v>
      </c>
      <c r="Q67" s="170">
        <f>+O67+P67</f>
        <v>142879</v>
      </c>
      <c r="R67" s="39">
        <f t="shared" si="112"/>
        <v>93007</v>
      </c>
      <c r="S67" s="37">
        <f t="shared" si="112"/>
        <v>92674</v>
      </c>
      <c r="T67" s="167">
        <f>SUM(R67:S67)</f>
        <v>185681</v>
      </c>
      <c r="U67" s="38">
        <f>U15+U41</f>
        <v>163</v>
      </c>
      <c r="V67" s="170">
        <f>+T67+U67</f>
        <v>185844</v>
      </c>
      <c r="W67" s="40">
        <f>IF(Q67=0,0,((V67/Q67)-1)*100)</f>
        <v>30.070899152429686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90">
        <f t="shared" ref="C68:H68" si="115">+C65+C66+C67</f>
        <v>2209</v>
      </c>
      <c r="D68" s="195">
        <f t="shared" si="115"/>
        <v>2214</v>
      </c>
      <c r="E68" s="151">
        <f t="shared" si="115"/>
        <v>4423</v>
      </c>
      <c r="F68" s="190">
        <f t="shared" si="115"/>
        <v>1451</v>
      </c>
      <c r="G68" s="195">
        <f t="shared" si="115"/>
        <v>1452</v>
      </c>
      <c r="H68" s="151">
        <f t="shared" si="115"/>
        <v>2903</v>
      </c>
      <c r="I68" s="128">
        <f>IF(E68=0,0,((H68/E68)-1)*100)</f>
        <v>-34.36581505765318</v>
      </c>
      <c r="J68" s="3"/>
      <c r="L68" s="41" t="s">
        <v>23</v>
      </c>
      <c r="M68" s="43">
        <f t="shared" ref="M68:V68" si="116">+M65+M66+M67</f>
        <v>320559</v>
      </c>
      <c r="N68" s="469">
        <f t="shared" si="116"/>
        <v>318300</v>
      </c>
      <c r="O68" s="478">
        <f t="shared" si="116"/>
        <v>638859</v>
      </c>
      <c r="P68" s="482">
        <f t="shared" si="116"/>
        <v>0</v>
      </c>
      <c r="Q68" s="168">
        <f t="shared" si="116"/>
        <v>638859</v>
      </c>
      <c r="R68" s="43">
        <f t="shared" si="116"/>
        <v>171560</v>
      </c>
      <c r="S68" s="469">
        <f t="shared" si="116"/>
        <v>180937</v>
      </c>
      <c r="T68" s="478">
        <f t="shared" si="116"/>
        <v>352497</v>
      </c>
      <c r="U68" s="482">
        <f t="shared" si="116"/>
        <v>163</v>
      </c>
      <c r="V68" s="168">
        <f t="shared" si="116"/>
        <v>352660</v>
      </c>
      <c r="W68" s="46">
        <f>IF(Q68=0,0,((V68/Q68)-1)*100)</f>
        <v>-44.798461006262727</v>
      </c>
    </row>
    <row r="69" spans="1:23" ht="13.5" thickTop="1" x14ac:dyDescent="0.2">
      <c r="A69" s="3" t="str">
        <f t="shared" ref="A69" si="117">IF(ISERROR(F69/G69)," ",IF(F69/G69&gt;0.5,IF(F69/G69&lt;1.5," ","NOT OK"),"NOT OK"))</f>
        <v xml:space="preserve"> </v>
      </c>
      <c r="B69" s="105" t="s">
        <v>24</v>
      </c>
      <c r="C69" s="130">
        <f t="shared" ref="C69:H71" si="118">+C17+C43</f>
        <v>40</v>
      </c>
      <c r="D69" s="119">
        <f t="shared" si="118"/>
        <v>40</v>
      </c>
      <c r="E69" s="150">
        <f t="shared" si="118"/>
        <v>80</v>
      </c>
      <c r="F69" s="130">
        <f t="shared" si="118"/>
        <v>798</v>
      </c>
      <c r="G69" s="119">
        <f t="shared" si="118"/>
        <v>798</v>
      </c>
      <c r="H69" s="150">
        <f t="shared" si="118"/>
        <v>1596</v>
      </c>
      <c r="I69" s="121">
        <f t="shared" ref="I69" si="119">IF(E69=0,0,((H69/E69)-1)*100)</f>
        <v>1895</v>
      </c>
      <c r="J69" s="7"/>
      <c r="L69" s="13" t="s">
        <v>24</v>
      </c>
      <c r="M69" s="39">
        <f t="shared" ref="M69:N71" si="120">+M17+M43</f>
        <v>4124</v>
      </c>
      <c r="N69" s="37">
        <f t="shared" si="120"/>
        <v>4166</v>
      </c>
      <c r="O69" s="167">
        <f t="shared" ref="O69" si="121">SUM(M69:N69)</f>
        <v>8290</v>
      </c>
      <c r="P69" s="38">
        <f>P17+P43</f>
        <v>115</v>
      </c>
      <c r="Q69" s="170">
        <f>+O69+P69</f>
        <v>8405</v>
      </c>
      <c r="R69" s="39">
        <f t="shared" ref="R69:S71" si="122">+R17+R43</f>
        <v>84486</v>
      </c>
      <c r="S69" s="37">
        <f t="shared" si="122"/>
        <v>81666</v>
      </c>
      <c r="T69" s="167">
        <f t="shared" ref="T69" si="123">SUM(R69:S69)</f>
        <v>166152</v>
      </c>
      <c r="U69" s="38">
        <f>U17+U43</f>
        <v>118</v>
      </c>
      <c r="V69" s="170">
        <f>+T69+U69</f>
        <v>166270</v>
      </c>
      <c r="W69" s="40">
        <f t="shared" ref="W69" si="124">IF(Q69=0,0,((V69/Q69)-1)*100)</f>
        <v>1878.227245687091</v>
      </c>
    </row>
    <row r="70" spans="1:23" x14ac:dyDescent="0.2">
      <c r="A70" s="3" t="str">
        <f t="shared" ref="A70" si="125">IF(ISERROR(F70/G70)," ",IF(F70/G70&gt;0.5,IF(F70/G70&lt;1.5," ","NOT OK"),"NOT OK"))</f>
        <v xml:space="preserve"> </v>
      </c>
      <c r="B70" s="105" t="s">
        <v>25</v>
      </c>
      <c r="C70" s="130">
        <f t="shared" si="118"/>
        <v>170</v>
      </c>
      <c r="D70" s="119">
        <f t="shared" si="118"/>
        <v>170</v>
      </c>
      <c r="E70" s="150">
        <f t="shared" si="118"/>
        <v>340</v>
      </c>
      <c r="F70" s="130">
        <f t="shared" si="118"/>
        <v>155</v>
      </c>
      <c r="G70" s="119">
        <f t="shared" si="118"/>
        <v>155</v>
      </c>
      <c r="H70" s="150">
        <f t="shared" si="118"/>
        <v>310</v>
      </c>
      <c r="I70" s="121">
        <f t="shared" ref="I70" si="126">IF(E70=0,0,((H70/E70)-1)*100)</f>
        <v>-8.8235294117647083</v>
      </c>
      <c r="J70" s="3"/>
      <c r="L70" s="13" t="s">
        <v>25</v>
      </c>
      <c r="M70" s="39">
        <f t="shared" si="120"/>
        <v>16405</v>
      </c>
      <c r="N70" s="37">
        <f t="shared" si="120"/>
        <v>17879</v>
      </c>
      <c r="O70" s="167">
        <f>SUM(M70:N70)</f>
        <v>34284</v>
      </c>
      <c r="P70" s="138">
        <f>P18+P44</f>
        <v>0</v>
      </c>
      <c r="Q70" s="167">
        <f>+O70+P70</f>
        <v>34284</v>
      </c>
      <c r="R70" s="39">
        <f t="shared" si="122"/>
        <v>15492</v>
      </c>
      <c r="S70" s="37">
        <f t="shared" si="122"/>
        <v>16656</v>
      </c>
      <c r="T70" s="167">
        <f>SUM(R70:S70)</f>
        <v>32148</v>
      </c>
      <c r="U70" s="138">
        <f>U18+U44</f>
        <v>0</v>
      </c>
      <c r="V70" s="167">
        <f>+T70+U70</f>
        <v>32148</v>
      </c>
      <c r="W70" s="40">
        <f t="shared" ref="W70" si="127">IF(Q70=0,0,((V70/Q70)-1)*100)</f>
        <v>-6.2303115155757816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30">
        <f t="shared" si="118"/>
        <v>294</v>
      </c>
      <c r="D71" s="119">
        <f t="shared" si="118"/>
        <v>294</v>
      </c>
      <c r="E71" s="150">
        <f t="shared" si="118"/>
        <v>588</v>
      </c>
      <c r="F71" s="130">
        <f t="shared" si="118"/>
        <v>210</v>
      </c>
      <c r="G71" s="119">
        <f t="shared" si="118"/>
        <v>210</v>
      </c>
      <c r="H71" s="150">
        <f t="shared" si="118"/>
        <v>420</v>
      </c>
      <c r="I71" s="121">
        <f>IF(E71=0,0,((H71/E71)-1)*100)</f>
        <v>-28.571428571428569</v>
      </c>
      <c r="J71" s="3"/>
      <c r="L71" s="13" t="s">
        <v>26</v>
      </c>
      <c r="M71" s="39">
        <f t="shared" si="120"/>
        <v>32013</v>
      </c>
      <c r="N71" s="37">
        <f t="shared" si="120"/>
        <v>37031</v>
      </c>
      <c r="O71" s="167">
        <f>SUM(M71:N71)</f>
        <v>69044</v>
      </c>
      <c r="P71" s="138">
        <f>P19+P45</f>
        <v>0</v>
      </c>
      <c r="Q71" s="167">
        <f>+O71+P71</f>
        <v>69044</v>
      </c>
      <c r="R71" s="39">
        <f t="shared" si="122"/>
        <v>24536</v>
      </c>
      <c r="S71" s="37">
        <f t="shared" si="122"/>
        <v>27095</v>
      </c>
      <c r="T71" s="167">
        <f>SUM(R71:S71)</f>
        <v>51631</v>
      </c>
      <c r="U71" s="138">
        <f>U19+U45</f>
        <v>0</v>
      </c>
      <c r="V71" s="167">
        <f>+T71+U71</f>
        <v>51631</v>
      </c>
      <c r="W71" s="40">
        <f>IF(Q71=0,0,((V71/Q71)-1)*100)</f>
        <v>-25.220149469903252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90">
        <f>+C69+C70+C71</f>
        <v>504</v>
      </c>
      <c r="D72" s="195">
        <f t="shared" ref="D72" si="128">+D69+D70+D71</f>
        <v>504</v>
      </c>
      <c r="E72" s="151">
        <f t="shared" ref="E72" si="129">+E69+E70+E71</f>
        <v>1008</v>
      </c>
      <c r="F72" s="190">
        <f t="shared" ref="F72" si="130">+F69+F70+F71</f>
        <v>1163</v>
      </c>
      <c r="G72" s="195">
        <f t="shared" ref="G72" si="131">+G69+G70+G71</f>
        <v>1163</v>
      </c>
      <c r="H72" s="151">
        <f t="shared" ref="H72" si="132">+H69+H70+H71</f>
        <v>2326</v>
      </c>
      <c r="I72" s="128">
        <f>IF(E72=0,0,((H72/E72)-1)*100)</f>
        <v>130.75396825396822</v>
      </c>
      <c r="J72" s="9"/>
      <c r="K72" s="10"/>
      <c r="L72" s="47" t="s">
        <v>27</v>
      </c>
      <c r="M72" s="49">
        <f>+M69+M70+M71</f>
        <v>52542</v>
      </c>
      <c r="N72" s="470">
        <f t="shared" ref="N72" si="133">+N69+N70+N71</f>
        <v>59076</v>
      </c>
      <c r="O72" s="474">
        <f t="shared" ref="O72" si="134">+O69+O70+O71</f>
        <v>111618</v>
      </c>
      <c r="P72" s="483">
        <f t="shared" ref="P72" si="135">+P69+P70+P71</f>
        <v>115</v>
      </c>
      <c r="Q72" s="169">
        <f t="shared" ref="Q72" si="136">+Q69+Q70+Q71</f>
        <v>111733</v>
      </c>
      <c r="R72" s="49">
        <f t="shared" ref="R72" si="137">+R69+R70+R71</f>
        <v>124514</v>
      </c>
      <c r="S72" s="470">
        <f t="shared" ref="S72" si="138">+S69+S70+S71</f>
        <v>125417</v>
      </c>
      <c r="T72" s="474">
        <f t="shared" ref="T72" si="139">+T69+T70+T71</f>
        <v>249931</v>
      </c>
      <c r="U72" s="483">
        <f t="shared" ref="U72" si="140">+U69+U70+U71</f>
        <v>118</v>
      </c>
      <c r="V72" s="169">
        <f t="shared" ref="V72" si="141">+V69+V70+V71</f>
        <v>250049</v>
      </c>
      <c r="W72" s="50">
        <f>IF(Q72=0,0,((V72/Q72)-1)*100)</f>
        <v>123.79153875757387</v>
      </c>
    </row>
    <row r="73" spans="1:23" ht="13.5" thickTop="1" x14ac:dyDescent="0.2">
      <c r="A73" s="3" t="str">
        <f>IF(ISERROR(F73/G73)," ",IF(F73/G73&gt;0.5,IF(F73/G73&lt;1.5," ","NOT OK"),"NOT OK"))</f>
        <v xml:space="preserve"> </v>
      </c>
      <c r="B73" s="105" t="s">
        <v>28</v>
      </c>
      <c r="C73" s="130">
        <f t="shared" ref="C73:H75" si="142">+C21+C47</f>
        <v>521</v>
      </c>
      <c r="D73" s="119">
        <f t="shared" si="142"/>
        <v>521</v>
      </c>
      <c r="E73" s="159">
        <f t="shared" si="142"/>
        <v>1042</v>
      </c>
      <c r="F73" s="130">
        <f t="shared" si="142"/>
        <v>102</v>
      </c>
      <c r="G73" s="119">
        <f t="shared" si="142"/>
        <v>102</v>
      </c>
      <c r="H73" s="159">
        <f t="shared" si="142"/>
        <v>204</v>
      </c>
      <c r="I73" s="121">
        <f>IF(E73=0,0,((H73/E73)-1)*100)</f>
        <v>-80.422264875239918</v>
      </c>
      <c r="J73" s="3"/>
      <c r="L73" s="13" t="s">
        <v>29</v>
      </c>
      <c r="M73" s="39">
        <f t="shared" ref="M73:N75" si="143">+M21+M47</f>
        <v>71740</v>
      </c>
      <c r="N73" s="37">
        <f t="shared" si="143"/>
        <v>69635</v>
      </c>
      <c r="O73" s="167">
        <f>SUM(M73:N73)</f>
        <v>141375</v>
      </c>
      <c r="P73" s="138">
        <f>P21+P47</f>
        <v>0</v>
      </c>
      <c r="Q73" s="167">
        <f>+O73+P73</f>
        <v>141375</v>
      </c>
      <c r="R73" s="39">
        <f t="shared" ref="R73:S75" si="144">+R21+R47</f>
        <v>10480</v>
      </c>
      <c r="S73" s="37">
        <f t="shared" si="144"/>
        <v>9607</v>
      </c>
      <c r="T73" s="167">
        <f>SUM(R73:S73)</f>
        <v>20087</v>
      </c>
      <c r="U73" s="138">
        <f>U21+U47</f>
        <v>177</v>
      </c>
      <c r="V73" s="167">
        <f>+T73+U73</f>
        <v>20264</v>
      </c>
      <c r="W73" s="40">
        <f>IF(Q73=0,0,((V73/Q73)-1)*100)</f>
        <v>-85.666489832007073</v>
      </c>
    </row>
    <row r="74" spans="1:23" x14ac:dyDescent="0.2">
      <c r="A74" s="3" t="str">
        <f t="shared" ref="A74" si="145">IF(ISERROR(F74/G74)," ",IF(F74/G74&gt;0.5,IF(F74/G74&lt;1.5," ","NOT OK"),"NOT OK"))</f>
        <v xml:space="preserve"> </v>
      </c>
      <c r="B74" s="105" t="s">
        <v>30</v>
      </c>
      <c r="C74" s="130">
        <f t="shared" si="142"/>
        <v>755</v>
      </c>
      <c r="D74" s="119">
        <f t="shared" si="142"/>
        <v>754</v>
      </c>
      <c r="E74" s="150">
        <f t="shared" si="142"/>
        <v>1509</v>
      </c>
      <c r="F74" s="130">
        <f t="shared" si="142"/>
        <v>0</v>
      </c>
      <c r="G74" s="119">
        <f t="shared" si="142"/>
        <v>0</v>
      </c>
      <c r="H74" s="150">
        <f t="shared" si="142"/>
        <v>0</v>
      </c>
      <c r="I74" s="121">
        <f t="shared" ref="I74" si="146">IF(E74=0,0,((H74/E74)-1)*100)</f>
        <v>-100</v>
      </c>
      <c r="J74" s="3"/>
      <c r="L74" s="13" t="s">
        <v>30</v>
      </c>
      <c r="M74" s="39">
        <f t="shared" si="143"/>
        <v>88195</v>
      </c>
      <c r="N74" s="37">
        <f t="shared" si="143"/>
        <v>96902</v>
      </c>
      <c r="O74" s="167">
        <f>SUM(M74:N74)</f>
        <v>185097</v>
      </c>
      <c r="P74" s="138">
        <f>P22+P48</f>
        <v>0</v>
      </c>
      <c r="Q74" s="167">
        <f>+O74+P74</f>
        <v>185097</v>
      </c>
      <c r="R74" s="39">
        <f t="shared" si="144"/>
        <v>0</v>
      </c>
      <c r="S74" s="37">
        <f t="shared" si="144"/>
        <v>0</v>
      </c>
      <c r="T74" s="167">
        <f t="shared" ref="T74" si="147">SUM(R74:S74)</f>
        <v>0</v>
      </c>
      <c r="U74" s="138">
        <f>U22+U48</f>
        <v>0</v>
      </c>
      <c r="V74" s="167">
        <f>+T74+U74</f>
        <v>0</v>
      </c>
      <c r="W74" s="40">
        <f t="shared" ref="W74" si="148">IF(Q74=0,0,((V74/Q74)-1)*100)</f>
        <v>-100</v>
      </c>
    </row>
    <row r="75" spans="1:23" ht="13.5" thickBot="1" x14ac:dyDescent="0.25">
      <c r="A75" s="3" t="str">
        <f t="shared" ref="A75" si="149">IF(ISERROR(F75/G75)," ",IF(F75/G75&gt;0.5,IF(F75/G75&lt;1.5," ","NOT OK"),"NOT OK"))</f>
        <v xml:space="preserve"> </v>
      </c>
      <c r="B75" s="105" t="s">
        <v>31</v>
      </c>
      <c r="C75" s="130">
        <f t="shared" si="142"/>
        <v>770</v>
      </c>
      <c r="D75" s="119">
        <f t="shared" si="142"/>
        <v>770</v>
      </c>
      <c r="E75" s="154">
        <f t="shared" si="142"/>
        <v>1540</v>
      </c>
      <c r="F75" s="130">
        <f t="shared" si="142"/>
        <v>149</v>
      </c>
      <c r="G75" s="119">
        <f t="shared" si="142"/>
        <v>149</v>
      </c>
      <c r="H75" s="154">
        <f t="shared" si="142"/>
        <v>298</v>
      </c>
      <c r="I75" s="135">
        <f t="shared" ref="I75:I78" si="150">IF(E75=0,0,((H75/E75)-1)*100)</f>
        <v>-80.649350649350652</v>
      </c>
      <c r="J75" s="3"/>
      <c r="L75" s="13" t="s">
        <v>31</v>
      </c>
      <c r="M75" s="39">
        <f t="shared" si="143"/>
        <v>100788</v>
      </c>
      <c r="N75" s="37">
        <f t="shared" si="143"/>
        <v>101425</v>
      </c>
      <c r="O75" s="167">
        <f t="shared" ref="O75" si="151">SUM(M75:N75)</f>
        <v>202213</v>
      </c>
      <c r="P75" s="38">
        <f>P23+P49</f>
        <v>0</v>
      </c>
      <c r="Q75" s="167">
        <f>+O75+P75</f>
        <v>202213</v>
      </c>
      <c r="R75" s="39">
        <f t="shared" si="144"/>
        <v>17039</v>
      </c>
      <c r="S75" s="37">
        <f t="shared" si="144"/>
        <v>17348</v>
      </c>
      <c r="T75" s="167">
        <f t="shared" ref="T75" si="152">SUM(R75:S75)</f>
        <v>34387</v>
      </c>
      <c r="U75" s="38">
        <f>U23+U49</f>
        <v>0</v>
      </c>
      <c r="V75" s="167">
        <f>+T75+U75</f>
        <v>34387</v>
      </c>
      <c r="W75" s="40">
        <f t="shared" ref="W75:W78" si="153">IF(Q75=0,0,((V75/Q75)-1)*100)</f>
        <v>-82.99466404237117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90">
        <f t="shared" ref="C76:H76" si="154">+C73+C74+C75</f>
        <v>2046</v>
      </c>
      <c r="D76" s="195">
        <f t="shared" si="154"/>
        <v>2045</v>
      </c>
      <c r="E76" s="151">
        <f t="shared" si="154"/>
        <v>4091</v>
      </c>
      <c r="F76" s="190">
        <f t="shared" si="154"/>
        <v>251</v>
      </c>
      <c r="G76" s="195">
        <f t="shared" si="154"/>
        <v>251</v>
      </c>
      <c r="H76" s="151">
        <f t="shared" si="154"/>
        <v>502</v>
      </c>
      <c r="I76" s="128">
        <f t="shared" si="150"/>
        <v>-87.729161574187245</v>
      </c>
      <c r="J76" s="9"/>
      <c r="K76" s="10"/>
      <c r="L76" s="47" t="s">
        <v>32</v>
      </c>
      <c r="M76" s="49">
        <f t="shared" ref="M76:V76" si="155">+M73+M74+M75</f>
        <v>260723</v>
      </c>
      <c r="N76" s="470">
        <f t="shared" si="155"/>
        <v>267962</v>
      </c>
      <c r="O76" s="474">
        <f t="shared" si="155"/>
        <v>528685</v>
      </c>
      <c r="P76" s="483">
        <f t="shared" si="155"/>
        <v>0</v>
      </c>
      <c r="Q76" s="169">
        <f t="shared" si="155"/>
        <v>528685</v>
      </c>
      <c r="R76" s="49">
        <f t="shared" si="155"/>
        <v>27519</v>
      </c>
      <c r="S76" s="470">
        <f t="shared" si="155"/>
        <v>26955</v>
      </c>
      <c r="T76" s="474">
        <f t="shared" si="155"/>
        <v>54474</v>
      </c>
      <c r="U76" s="483">
        <f t="shared" si="155"/>
        <v>177</v>
      </c>
      <c r="V76" s="169">
        <f t="shared" si="155"/>
        <v>54651</v>
      </c>
      <c r="W76" s="50">
        <f t="shared" si="153"/>
        <v>-89.662842713525066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56">+C68+C72+C76</f>
        <v>4759</v>
      </c>
      <c r="D77" s="127">
        <f t="shared" si="156"/>
        <v>4763</v>
      </c>
      <c r="E77" s="297">
        <f t="shared" si="156"/>
        <v>9522</v>
      </c>
      <c r="F77" s="125">
        <f t="shared" si="156"/>
        <v>2865</v>
      </c>
      <c r="G77" s="127">
        <f t="shared" si="156"/>
        <v>2866</v>
      </c>
      <c r="H77" s="297">
        <f t="shared" si="156"/>
        <v>5731</v>
      </c>
      <c r="I77" s="128">
        <f t="shared" si="150"/>
        <v>-39.813064482251626</v>
      </c>
      <c r="J77" s="3"/>
      <c r="L77" s="41" t="s">
        <v>33</v>
      </c>
      <c r="M77" s="42">
        <f t="shared" ref="M77:V77" si="157">+M68+M72+M76</f>
        <v>633824</v>
      </c>
      <c r="N77" s="42">
        <f t="shared" si="157"/>
        <v>645338</v>
      </c>
      <c r="O77" s="493">
        <f t="shared" si="157"/>
        <v>1279162</v>
      </c>
      <c r="P77" s="42">
        <f t="shared" si="157"/>
        <v>115</v>
      </c>
      <c r="Q77" s="493">
        <f t="shared" si="157"/>
        <v>1279277</v>
      </c>
      <c r="R77" s="42">
        <f t="shared" si="157"/>
        <v>323593</v>
      </c>
      <c r="S77" s="42">
        <f t="shared" si="157"/>
        <v>333309</v>
      </c>
      <c r="T77" s="493">
        <f t="shared" si="157"/>
        <v>656902</v>
      </c>
      <c r="U77" s="42">
        <f t="shared" si="157"/>
        <v>458</v>
      </c>
      <c r="V77" s="493">
        <f t="shared" si="157"/>
        <v>657360</v>
      </c>
      <c r="W77" s="46">
        <f t="shared" si="153"/>
        <v>-48.614725348771216</v>
      </c>
    </row>
    <row r="78" spans="1:23" ht="14.25" thickTop="1" thickBot="1" x14ac:dyDescent="0.25">
      <c r="A78" s="3" t="str">
        <f t="shared" ref="A78" si="158">IF(ISERROR(F78/G78)," ",IF(F78/G78&gt;0.5,IF(F78/G78&lt;1.5," ","NOT OK"),"NOT OK"))</f>
        <v xml:space="preserve"> </v>
      </c>
      <c r="B78" s="124" t="s">
        <v>34</v>
      </c>
      <c r="C78" s="125">
        <f t="shared" ref="C78:H78" si="159">+C64+C68+C72+C76</f>
        <v>7126</v>
      </c>
      <c r="D78" s="127">
        <f t="shared" si="159"/>
        <v>7129</v>
      </c>
      <c r="E78" s="297">
        <f t="shared" si="159"/>
        <v>14255</v>
      </c>
      <c r="F78" s="125">
        <f t="shared" si="159"/>
        <v>5618</v>
      </c>
      <c r="G78" s="127">
        <f t="shared" si="159"/>
        <v>5619</v>
      </c>
      <c r="H78" s="297">
        <f t="shared" si="159"/>
        <v>11237</v>
      </c>
      <c r="I78" s="128">
        <f t="shared" si="150"/>
        <v>-21.171518765345489</v>
      </c>
      <c r="J78" s="3"/>
      <c r="L78" s="467" t="s">
        <v>34</v>
      </c>
      <c r="M78" s="43">
        <f t="shared" ref="M78:V78" si="160">+M64+M68+M72+M76</f>
        <v>1028771</v>
      </c>
      <c r="N78" s="469">
        <f t="shared" si="160"/>
        <v>1037703</v>
      </c>
      <c r="O78" s="473">
        <f t="shared" si="160"/>
        <v>2066474</v>
      </c>
      <c r="P78" s="482">
        <f t="shared" si="160"/>
        <v>115</v>
      </c>
      <c r="Q78" s="299">
        <f t="shared" si="160"/>
        <v>2066589</v>
      </c>
      <c r="R78" s="43">
        <f t="shared" si="160"/>
        <v>688132</v>
      </c>
      <c r="S78" s="469">
        <f t="shared" si="160"/>
        <v>688218</v>
      </c>
      <c r="T78" s="473">
        <f t="shared" si="160"/>
        <v>1376350</v>
      </c>
      <c r="U78" s="482">
        <f t="shared" si="160"/>
        <v>1065</v>
      </c>
      <c r="V78" s="299">
        <f t="shared" si="160"/>
        <v>1377415</v>
      </c>
      <c r="W78" s="46">
        <f t="shared" si="153"/>
        <v>-33.348382285979461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24.7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08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3" ht="6" customHeight="1" thickTop="1" x14ac:dyDescent="0.2">
      <c r="L86" s="59"/>
      <c r="M86" s="70"/>
      <c r="N86" s="71"/>
      <c r="O86" s="203"/>
      <c r="P86" s="198"/>
      <c r="Q86" s="72"/>
      <c r="R86" s="70"/>
      <c r="S86" s="71"/>
      <c r="T86" s="203"/>
      <c r="U86" s="198"/>
      <c r="V86" s="72"/>
      <c r="W86" s="74"/>
    </row>
    <row r="87" spans="12:23" x14ac:dyDescent="0.2">
      <c r="L87" s="59" t="s">
        <v>16</v>
      </c>
      <c r="M87" s="75">
        <v>0</v>
      </c>
      <c r="N87" s="76">
        <v>15</v>
      </c>
      <c r="O87" s="180">
        <f>M87+N87</f>
        <v>15</v>
      </c>
      <c r="P87" s="199">
        <v>0</v>
      </c>
      <c r="Q87" s="180">
        <f>O87+P87</f>
        <v>15</v>
      </c>
      <c r="R87" s="75">
        <v>0</v>
      </c>
      <c r="S87" s="76">
        <v>0</v>
      </c>
      <c r="T87" s="180">
        <f>R87+S87</f>
        <v>0</v>
      </c>
      <c r="U87" s="199">
        <v>0</v>
      </c>
      <c r="V87" s="180">
        <f>T87+U87</f>
        <v>0</v>
      </c>
      <c r="W87" s="78">
        <f>IF(Q87=0,0,((V87/Q87)-1)*100)</f>
        <v>-100</v>
      </c>
    </row>
    <row r="88" spans="12:23" x14ac:dyDescent="0.2">
      <c r="L88" s="59" t="s">
        <v>17</v>
      </c>
      <c r="M88" s="75">
        <v>0</v>
      </c>
      <c r="N88" s="76">
        <v>26</v>
      </c>
      <c r="O88" s="180">
        <f>M88+N88</f>
        <v>26</v>
      </c>
      <c r="P88" s="199">
        <v>0</v>
      </c>
      <c r="Q88" s="180">
        <f>O88+P88</f>
        <v>26</v>
      </c>
      <c r="R88" s="75">
        <v>0</v>
      </c>
      <c r="S88" s="76">
        <v>0</v>
      </c>
      <c r="T88" s="180">
        <f>R88+S88</f>
        <v>0</v>
      </c>
      <c r="U88" s="199">
        <v>0</v>
      </c>
      <c r="V88" s="180">
        <f>T88+U88</f>
        <v>0</v>
      </c>
      <c r="W88" s="78">
        <f>IF(Q88=0,0,((V88/Q88)-1)*100)</f>
        <v>-100</v>
      </c>
    </row>
    <row r="89" spans="12:23" ht="13.5" thickBot="1" x14ac:dyDescent="0.25">
      <c r="L89" s="64" t="s">
        <v>18</v>
      </c>
      <c r="M89" s="75">
        <v>0</v>
      </c>
      <c r="N89" s="76">
        <v>19</v>
      </c>
      <c r="O89" s="206">
        <f>M89+N89</f>
        <v>19</v>
      </c>
      <c r="P89" s="199">
        <v>0</v>
      </c>
      <c r="Q89" s="180">
        <f>O89+P89</f>
        <v>19</v>
      </c>
      <c r="R89" s="75">
        <v>0</v>
      </c>
      <c r="S89" s="76">
        <v>0</v>
      </c>
      <c r="T89" s="206">
        <f>R89+S89</f>
        <v>0</v>
      </c>
      <c r="U89" s="199">
        <v>0</v>
      </c>
      <c r="V89" s="180">
        <f>T89+U89</f>
        <v>0</v>
      </c>
      <c r="W89" s="78">
        <f>IF(Q89=0,0,((V89/Q89)-1)*100)</f>
        <v>-100</v>
      </c>
    </row>
    <row r="90" spans="12:23" ht="14.25" thickTop="1" thickBot="1" x14ac:dyDescent="0.25">
      <c r="L90" s="79" t="s">
        <v>19</v>
      </c>
      <c r="M90" s="80">
        <f t="shared" ref="M90:Q90" si="161">+M87+M88+M89</f>
        <v>0</v>
      </c>
      <c r="N90" s="196">
        <f t="shared" si="161"/>
        <v>60</v>
      </c>
      <c r="O90" s="204">
        <f t="shared" si="161"/>
        <v>60</v>
      </c>
      <c r="P90" s="81">
        <f t="shared" si="161"/>
        <v>0</v>
      </c>
      <c r="Q90" s="181">
        <f t="shared" si="161"/>
        <v>60</v>
      </c>
      <c r="R90" s="80">
        <f t="shared" ref="R90:V90" si="162">+R87+R88+R89</f>
        <v>0</v>
      </c>
      <c r="S90" s="196">
        <f t="shared" si="162"/>
        <v>0</v>
      </c>
      <c r="T90" s="204">
        <f t="shared" si="162"/>
        <v>0</v>
      </c>
      <c r="U90" s="81">
        <f t="shared" si="162"/>
        <v>0</v>
      </c>
      <c r="V90" s="181">
        <f t="shared" si="162"/>
        <v>0</v>
      </c>
      <c r="W90" s="82">
        <f t="shared" ref="W90" si="163">IF(Q90=0,0,((V90/Q90)-1)*100)</f>
        <v>-100</v>
      </c>
    </row>
    <row r="91" spans="12:23" ht="13.5" thickTop="1" x14ac:dyDescent="0.2">
      <c r="L91" s="59" t="s">
        <v>20</v>
      </c>
      <c r="M91" s="75">
        <v>0</v>
      </c>
      <c r="N91" s="76">
        <v>13</v>
      </c>
      <c r="O91" s="180">
        <f>M91+N91</f>
        <v>13</v>
      </c>
      <c r="P91" s="199">
        <v>0</v>
      </c>
      <c r="Q91" s="180">
        <f>O91+P91</f>
        <v>13</v>
      </c>
      <c r="R91" s="75">
        <v>0</v>
      </c>
      <c r="S91" s="76">
        <v>0</v>
      </c>
      <c r="T91" s="180">
        <f>R91+S91</f>
        <v>0</v>
      </c>
      <c r="U91" s="199">
        <v>0</v>
      </c>
      <c r="V91" s="180">
        <f>T91+U91</f>
        <v>0</v>
      </c>
      <c r="W91" s="78">
        <f t="shared" ref="W91" si="164">IF(Q91=0,0,((V91/Q91)-1)*100)</f>
        <v>-100</v>
      </c>
    </row>
    <row r="92" spans="12:23" x14ac:dyDescent="0.2">
      <c r="L92" s="59" t="s">
        <v>21</v>
      </c>
      <c r="M92" s="75">
        <v>1</v>
      </c>
      <c r="N92" s="76">
        <v>0</v>
      </c>
      <c r="O92" s="180">
        <f>M92+N92</f>
        <v>1</v>
      </c>
      <c r="P92" s="199">
        <v>0</v>
      </c>
      <c r="Q92" s="180">
        <f>O92+P92</f>
        <v>1</v>
      </c>
      <c r="R92" s="75">
        <v>0</v>
      </c>
      <c r="S92" s="76">
        <v>0</v>
      </c>
      <c r="T92" s="180">
        <f>R92+S92</f>
        <v>0</v>
      </c>
      <c r="U92" s="199">
        <v>0</v>
      </c>
      <c r="V92" s="180">
        <f>T92+U92</f>
        <v>0</v>
      </c>
      <c r="W92" s="78">
        <f>IF(Q92=0,0,((V92/Q92)-1)*100)</f>
        <v>-100</v>
      </c>
    </row>
    <row r="93" spans="12:23" ht="13.5" thickBot="1" x14ac:dyDescent="0.25">
      <c r="L93" s="59" t="s">
        <v>22</v>
      </c>
      <c r="M93" s="75">
        <v>0</v>
      </c>
      <c r="N93" s="76">
        <v>0</v>
      </c>
      <c r="O93" s="180">
        <f t="shared" ref="O93:O94" si="165">M93+N93</f>
        <v>0</v>
      </c>
      <c r="P93" s="199">
        <v>0</v>
      </c>
      <c r="Q93" s="180">
        <f>O93+P93</f>
        <v>0</v>
      </c>
      <c r="R93" s="75">
        <v>0</v>
      </c>
      <c r="S93" s="76">
        <v>0</v>
      </c>
      <c r="T93" s="180">
        <f t="shared" ref="T93:T94" si="166">R93+S93</f>
        <v>0</v>
      </c>
      <c r="U93" s="199">
        <v>0</v>
      </c>
      <c r="V93" s="180">
        <f>T93+U93</f>
        <v>0</v>
      </c>
      <c r="W93" s="78">
        <f>IF(Q93=0,0,((V93/Q93)-1)*100)</f>
        <v>0</v>
      </c>
    </row>
    <row r="94" spans="12:23" ht="14.25" thickTop="1" thickBot="1" x14ac:dyDescent="0.25">
      <c r="L94" s="79" t="s">
        <v>23</v>
      </c>
      <c r="M94" s="80">
        <f>+M91+M92+M93</f>
        <v>1</v>
      </c>
      <c r="N94" s="196">
        <f>+N91+N92+N93</f>
        <v>13</v>
      </c>
      <c r="O94" s="204">
        <f t="shared" si="165"/>
        <v>14</v>
      </c>
      <c r="P94" s="81">
        <f>+P91+P92+P93</f>
        <v>0</v>
      </c>
      <c r="Q94" s="181">
        <f>+Q91+Q92+Q93</f>
        <v>14</v>
      </c>
      <c r="R94" s="80">
        <f>+R91+R92+R93</f>
        <v>0</v>
      </c>
      <c r="S94" s="196">
        <f>+S91+S92+S93</f>
        <v>0</v>
      </c>
      <c r="T94" s="204">
        <f t="shared" si="166"/>
        <v>0</v>
      </c>
      <c r="U94" s="81">
        <f>+U91+U92+U93</f>
        <v>0</v>
      </c>
      <c r="V94" s="181">
        <f>+V91+V92+V93</f>
        <v>0</v>
      </c>
      <c r="W94" s="82">
        <f t="shared" ref="W94" si="167">IF(Q94=0,0,((V94/Q94)-1)*100)</f>
        <v>-100</v>
      </c>
    </row>
    <row r="95" spans="12:23" ht="13.5" thickTop="1" x14ac:dyDescent="0.2">
      <c r="L95" s="59" t="s">
        <v>24</v>
      </c>
      <c r="M95" s="75">
        <v>0</v>
      </c>
      <c r="N95" s="76">
        <v>0</v>
      </c>
      <c r="O95" s="180">
        <f>+M95+N95</f>
        <v>0</v>
      </c>
      <c r="P95" s="199">
        <v>0</v>
      </c>
      <c r="Q95" s="180">
        <f>O95+P95</f>
        <v>0</v>
      </c>
      <c r="R95" s="75">
        <v>0</v>
      </c>
      <c r="S95" s="76">
        <v>0</v>
      </c>
      <c r="T95" s="180">
        <f>+R95+S95</f>
        <v>0</v>
      </c>
      <c r="U95" s="199">
        <v>0</v>
      </c>
      <c r="V95" s="180">
        <f>T95+U95</f>
        <v>0</v>
      </c>
      <c r="W95" s="78">
        <f>IF(Q95=0,0,((V95/Q95)-1)*100)</f>
        <v>0</v>
      </c>
    </row>
    <row r="96" spans="12:23" x14ac:dyDescent="0.2">
      <c r="L96" s="59" t="s">
        <v>25</v>
      </c>
      <c r="M96" s="75">
        <v>0</v>
      </c>
      <c r="N96" s="76">
        <v>0</v>
      </c>
      <c r="O96" s="180">
        <f>+M96+N96</f>
        <v>0</v>
      </c>
      <c r="P96" s="199">
        <v>0</v>
      </c>
      <c r="Q96" s="180">
        <f>O96+P96</f>
        <v>0</v>
      </c>
      <c r="R96" s="75">
        <v>0</v>
      </c>
      <c r="S96" s="76">
        <v>0</v>
      </c>
      <c r="T96" s="180">
        <f>+R96+S96</f>
        <v>0</v>
      </c>
      <c r="U96" s="199">
        <v>0</v>
      </c>
      <c r="V96" s="180">
        <f>T96+U96</f>
        <v>0</v>
      </c>
      <c r="W96" s="78">
        <f t="shared" ref="W96" si="168">IF(Q96=0,0,((V96/Q96)-1)*100)</f>
        <v>0</v>
      </c>
    </row>
    <row r="97" spans="1:23" ht="13.5" thickBot="1" x14ac:dyDescent="0.25">
      <c r="L97" s="59" t="s">
        <v>26</v>
      </c>
      <c r="M97" s="75">
        <v>0</v>
      </c>
      <c r="N97" s="76">
        <v>0</v>
      </c>
      <c r="O97" s="180">
        <f>+M97+N97</f>
        <v>0</v>
      </c>
      <c r="P97" s="200">
        <v>0</v>
      </c>
      <c r="Q97" s="182">
        <f>O97+P97</f>
        <v>0</v>
      </c>
      <c r="R97" s="75">
        <v>0</v>
      </c>
      <c r="S97" s="76">
        <v>0</v>
      </c>
      <c r="T97" s="180">
        <f>+R97+S97</f>
        <v>0</v>
      </c>
      <c r="U97" s="200">
        <v>0</v>
      </c>
      <c r="V97" s="182">
        <f>T97+U97</f>
        <v>0</v>
      </c>
      <c r="W97" s="78">
        <f>IF(Q97=0,0,((V97/Q97)-1)*100)</f>
        <v>0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0</v>
      </c>
      <c r="N98" s="197">
        <f t="shared" ref="N98:V98" si="169">+N95+N96+N97</f>
        <v>0</v>
      </c>
      <c r="O98" s="205">
        <f t="shared" si="169"/>
        <v>0</v>
      </c>
      <c r="P98" s="201">
        <f t="shared" si="169"/>
        <v>0</v>
      </c>
      <c r="Q98" s="183">
        <f t="shared" si="169"/>
        <v>0</v>
      </c>
      <c r="R98" s="85">
        <f t="shared" si="169"/>
        <v>0</v>
      </c>
      <c r="S98" s="197">
        <f t="shared" si="169"/>
        <v>0</v>
      </c>
      <c r="T98" s="205">
        <f t="shared" si="169"/>
        <v>0</v>
      </c>
      <c r="U98" s="201">
        <f t="shared" si="169"/>
        <v>0</v>
      </c>
      <c r="V98" s="183">
        <f t="shared" si="169"/>
        <v>0</v>
      </c>
      <c r="W98" s="87">
        <f>IF(Q98=0,0,((V98/Q98)-1)*100)</f>
        <v>0</v>
      </c>
    </row>
    <row r="99" spans="1:23" ht="13.5" thickTop="1" x14ac:dyDescent="0.2">
      <c r="L99" s="59" t="s">
        <v>29</v>
      </c>
      <c r="M99" s="75">
        <v>0</v>
      </c>
      <c r="N99" s="76">
        <v>0</v>
      </c>
      <c r="O99" s="180">
        <f>+M99+N99</f>
        <v>0</v>
      </c>
      <c r="P99" s="202">
        <v>0</v>
      </c>
      <c r="Q99" s="182">
        <f>O99+P99</f>
        <v>0</v>
      </c>
      <c r="R99" s="75">
        <v>0</v>
      </c>
      <c r="S99" s="76">
        <v>0</v>
      </c>
      <c r="T99" s="180">
        <f>+R99+S99</f>
        <v>0</v>
      </c>
      <c r="U99" s="202">
        <v>0</v>
      </c>
      <c r="V99" s="182">
        <f>T99+U99</f>
        <v>0</v>
      </c>
      <c r="W99" s="78">
        <f>IF(Q99=0,0,((V99/Q99)-1)*100)</f>
        <v>0</v>
      </c>
    </row>
    <row r="100" spans="1:23" x14ac:dyDescent="0.2">
      <c r="L100" s="59" t="s">
        <v>30</v>
      </c>
      <c r="M100" s="75">
        <v>0</v>
      </c>
      <c r="N100" s="76">
        <v>0</v>
      </c>
      <c r="O100" s="180">
        <f t="shared" ref="O100" si="170">+M100+N100</f>
        <v>0</v>
      </c>
      <c r="P100" s="199">
        <v>0</v>
      </c>
      <c r="Q100" s="182">
        <f>O100+P100</f>
        <v>0</v>
      </c>
      <c r="R100" s="75">
        <v>0</v>
      </c>
      <c r="S100" s="76">
        <v>0</v>
      </c>
      <c r="T100" s="180">
        <f t="shared" ref="T100" si="171">+R100+S100</f>
        <v>0</v>
      </c>
      <c r="U100" s="199">
        <v>0</v>
      </c>
      <c r="V100" s="182">
        <f>T100+U100</f>
        <v>0</v>
      </c>
      <c r="W100" s="78">
        <f t="shared" ref="W100" si="172">IF(Q100=0,0,((V100/Q100)-1)*100)</f>
        <v>0</v>
      </c>
    </row>
    <row r="101" spans="1:23" ht="13.5" thickBot="1" x14ac:dyDescent="0.25">
      <c r="L101" s="59" t="s">
        <v>31</v>
      </c>
      <c r="M101" s="75">
        <v>0</v>
      </c>
      <c r="N101" s="76">
        <v>0</v>
      </c>
      <c r="O101" s="180">
        <f>+M101+N101</f>
        <v>0</v>
      </c>
      <c r="P101" s="199">
        <v>0</v>
      </c>
      <c r="Q101" s="182">
        <f>O101+P101</f>
        <v>0</v>
      </c>
      <c r="R101" s="75">
        <v>0</v>
      </c>
      <c r="S101" s="76">
        <v>0</v>
      </c>
      <c r="T101" s="180">
        <f>+R101+S101</f>
        <v>0</v>
      </c>
      <c r="U101" s="199">
        <v>0</v>
      </c>
      <c r="V101" s="182">
        <f>T101+U101</f>
        <v>0</v>
      </c>
      <c r="W101" s="78">
        <f>IF(Q101=0,0,((V101/Q101)-1)*100)</f>
        <v>0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73">+M99+M100+M101</f>
        <v>0</v>
      </c>
      <c r="N102" s="197">
        <f t="shared" si="173"/>
        <v>0</v>
      </c>
      <c r="O102" s="205">
        <f t="shared" si="173"/>
        <v>0</v>
      </c>
      <c r="P102" s="201">
        <f t="shared" si="173"/>
        <v>0</v>
      </c>
      <c r="Q102" s="183">
        <f t="shared" si="173"/>
        <v>0</v>
      </c>
      <c r="R102" s="85">
        <f t="shared" si="173"/>
        <v>0</v>
      </c>
      <c r="S102" s="197">
        <f t="shared" si="173"/>
        <v>0</v>
      </c>
      <c r="T102" s="205">
        <f t="shared" si="173"/>
        <v>0</v>
      </c>
      <c r="U102" s="201">
        <f t="shared" si="173"/>
        <v>0</v>
      </c>
      <c r="V102" s="183">
        <f t="shared" si="173"/>
        <v>0</v>
      </c>
      <c r="W102" s="87">
        <f>IF(Q102=0,0,((V102/Q102)-1)*100)</f>
        <v>0</v>
      </c>
    </row>
    <row r="103" spans="1:23" ht="14.25" thickTop="1" thickBot="1" x14ac:dyDescent="0.25">
      <c r="L103" s="79" t="s">
        <v>33</v>
      </c>
      <c r="M103" s="80">
        <f t="shared" ref="M103:V103" si="174">+M94+M98+M102</f>
        <v>1</v>
      </c>
      <c r="N103" s="81">
        <f t="shared" si="174"/>
        <v>13</v>
      </c>
      <c r="O103" s="173">
        <f t="shared" si="174"/>
        <v>14</v>
      </c>
      <c r="P103" s="80">
        <f t="shared" si="174"/>
        <v>0</v>
      </c>
      <c r="Q103" s="173">
        <f t="shared" si="174"/>
        <v>14</v>
      </c>
      <c r="R103" s="80">
        <f t="shared" si="174"/>
        <v>0</v>
      </c>
      <c r="S103" s="81">
        <f t="shared" si="174"/>
        <v>0</v>
      </c>
      <c r="T103" s="173">
        <f t="shared" si="174"/>
        <v>0</v>
      </c>
      <c r="U103" s="80">
        <f t="shared" si="174"/>
        <v>0</v>
      </c>
      <c r="V103" s="173">
        <f t="shared" si="174"/>
        <v>0</v>
      </c>
      <c r="W103" s="82">
        <f t="shared" ref="W103" si="175">IF(Q103=0,0,((V103/Q103)-1)*100)</f>
        <v>-100</v>
      </c>
    </row>
    <row r="104" spans="1:23" ht="14.25" thickTop="1" thickBot="1" x14ac:dyDescent="0.25">
      <c r="L104" s="79" t="s">
        <v>34</v>
      </c>
      <c r="M104" s="80">
        <f t="shared" ref="M104:V104" si="176">+M90+M94+M98+M102</f>
        <v>1</v>
      </c>
      <c r="N104" s="81">
        <f t="shared" si="176"/>
        <v>73</v>
      </c>
      <c r="O104" s="173">
        <f t="shared" si="176"/>
        <v>74</v>
      </c>
      <c r="P104" s="80">
        <f t="shared" si="176"/>
        <v>0</v>
      </c>
      <c r="Q104" s="173">
        <f t="shared" si="176"/>
        <v>74</v>
      </c>
      <c r="R104" s="80">
        <f t="shared" si="176"/>
        <v>0</v>
      </c>
      <c r="S104" s="81">
        <f t="shared" si="176"/>
        <v>0</v>
      </c>
      <c r="T104" s="173">
        <f t="shared" si="176"/>
        <v>0</v>
      </c>
      <c r="U104" s="80">
        <f t="shared" si="176"/>
        <v>0</v>
      </c>
      <c r="V104" s="173">
        <f t="shared" si="176"/>
        <v>0</v>
      </c>
      <c r="W104" s="82">
        <f>IF(Q104=0,0,((V104/Q104)-1)*100)</f>
        <v>-100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24.7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08" t="s">
        <v>6</v>
      </c>
    </row>
    <row r="110" spans="1:23" ht="13.5" thickTop="1" x14ac:dyDescent="0.2">
      <c r="L110" s="59" t="s">
        <v>7</v>
      </c>
      <c r="M110" s="268"/>
      <c r="N110" s="54"/>
      <c r="O110" s="61"/>
      <c r="P110" s="62"/>
      <c r="Q110" s="61"/>
      <c r="R110" s="268"/>
      <c r="S110" s="54"/>
      <c r="T110" s="61"/>
      <c r="U110" s="62"/>
      <c r="V110" s="61"/>
      <c r="W110" s="309" t="s">
        <v>8</v>
      </c>
    </row>
    <row r="111" spans="1:23" ht="13.5" thickBot="1" x14ac:dyDescent="0.25">
      <c r="L111" s="64"/>
      <c r="M111" s="269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269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:23" ht="7.5" customHeight="1" thickTop="1" x14ac:dyDescent="0.2">
      <c r="L112" s="59"/>
      <c r="M112" s="270"/>
      <c r="N112" s="71"/>
      <c r="O112" s="72"/>
      <c r="P112" s="73"/>
      <c r="Q112" s="72"/>
      <c r="R112" s="2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271">
        <v>150</v>
      </c>
      <c r="N113" s="76">
        <v>207</v>
      </c>
      <c r="O113" s="180">
        <f>M113+N113</f>
        <v>357</v>
      </c>
      <c r="P113" s="77">
        <v>0</v>
      </c>
      <c r="Q113" s="180">
        <f>O113+P113</f>
        <v>357</v>
      </c>
      <c r="R113" s="271">
        <v>123</v>
      </c>
      <c r="S113" s="76">
        <v>119</v>
      </c>
      <c r="T113" s="180">
        <f>R113+S113</f>
        <v>242</v>
      </c>
      <c r="U113" s="77">
        <v>0</v>
      </c>
      <c r="V113" s="180">
        <f>T113+U113</f>
        <v>242</v>
      </c>
      <c r="W113" s="78">
        <f>IF(Q113=0,0,((V113/Q113)-1)*100)</f>
        <v>-32.212885154061624</v>
      </c>
    </row>
    <row r="114" spans="1:23" x14ac:dyDescent="0.2">
      <c r="L114" s="59" t="s">
        <v>17</v>
      </c>
      <c r="M114" s="271">
        <v>156</v>
      </c>
      <c r="N114" s="76">
        <v>205</v>
      </c>
      <c r="O114" s="180">
        <f>M114+N114</f>
        <v>361</v>
      </c>
      <c r="P114" s="77">
        <v>0</v>
      </c>
      <c r="Q114" s="180">
        <f>O114+P114</f>
        <v>361</v>
      </c>
      <c r="R114" s="271">
        <v>158</v>
      </c>
      <c r="S114" s="76">
        <v>126</v>
      </c>
      <c r="T114" s="180">
        <f>R114+S114</f>
        <v>284</v>
      </c>
      <c r="U114" s="77">
        <v>0</v>
      </c>
      <c r="V114" s="180">
        <f>T114+U114</f>
        <v>284</v>
      </c>
      <c r="W114" s="78">
        <f>IF(Q114=0,0,((V114/Q114)-1)*100)</f>
        <v>-21.32963988919667</v>
      </c>
    </row>
    <row r="115" spans="1:23" ht="13.5" thickBot="1" x14ac:dyDescent="0.25">
      <c r="L115" s="64" t="s">
        <v>18</v>
      </c>
      <c r="M115" s="271">
        <v>195</v>
      </c>
      <c r="N115" s="76">
        <v>174</v>
      </c>
      <c r="O115" s="180">
        <f>M115+N115</f>
        <v>369</v>
      </c>
      <c r="P115" s="77">
        <v>0</v>
      </c>
      <c r="Q115" s="180">
        <f>O115+P115</f>
        <v>369</v>
      </c>
      <c r="R115" s="271">
        <v>197</v>
      </c>
      <c r="S115" s="76">
        <v>119</v>
      </c>
      <c r="T115" s="180">
        <f>R115+S115</f>
        <v>316</v>
      </c>
      <c r="U115" s="77">
        <v>0</v>
      </c>
      <c r="V115" s="180">
        <f>T115+U115</f>
        <v>316</v>
      </c>
      <c r="W115" s="78">
        <f>IF(Q115=0,0,((V115/Q115)-1)*100)</f>
        <v>-14.363143631436316</v>
      </c>
    </row>
    <row r="116" spans="1:23" ht="14.25" thickTop="1" thickBot="1" x14ac:dyDescent="0.25">
      <c r="L116" s="79" t="s">
        <v>53</v>
      </c>
      <c r="M116" s="81">
        <f t="shared" ref="M116:Q116" si="177">+M113+M114+M115</f>
        <v>501</v>
      </c>
      <c r="N116" s="196">
        <f t="shared" si="177"/>
        <v>586</v>
      </c>
      <c r="O116" s="204">
        <f t="shared" si="177"/>
        <v>1087</v>
      </c>
      <c r="P116" s="81">
        <f t="shared" si="177"/>
        <v>0</v>
      </c>
      <c r="Q116" s="181">
        <f t="shared" si="177"/>
        <v>1087</v>
      </c>
      <c r="R116" s="81">
        <f t="shared" ref="R116:V116" si="178">+R113+R114+R115</f>
        <v>478</v>
      </c>
      <c r="S116" s="196">
        <f t="shared" si="178"/>
        <v>364</v>
      </c>
      <c r="T116" s="204">
        <f t="shared" si="178"/>
        <v>842</v>
      </c>
      <c r="U116" s="81">
        <f t="shared" si="178"/>
        <v>0</v>
      </c>
      <c r="V116" s="181">
        <f t="shared" si="178"/>
        <v>842</v>
      </c>
      <c r="W116" s="82">
        <f t="shared" ref="W116" si="179">IF(Q116=0,0,((V116/Q116)-1)*100)</f>
        <v>-22.539098436062556</v>
      </c>
    </row>
    <row r="117" spans="1:23" ht="13.5" thickTop="1" x14ac:dyDescent="0.2">
      <c r="L117" s="59" t="s">
        <v>20</v>
      </c>
      <c r="M117" s="271">
        <v>168</v>
      </c>
      <c r="N117" s="76">
        <v>156</v>
      </c>
      <c r="O117" s="180">
        <f>M117+N117</f>
        <v>324</v>
      </c>
      <c r="P117" s="77">
        <v>0</v>
      </c>
      <c r="Q117" s="180">
        <f>O117+P117</f>
        <v>324</v>
      </c>
      <c r="R117" s="271">
        <v>159</v>
      </c>
      <c r="S117" s="76">
        <v>135</v>
      </c>
      <c r="T117" s="180">
        <f>R117+S117</f>
        <v>294</v>
      </c>
      <c r="U117" s="77">
        <v>0</v>
      </c>
      <c r="V117" s="180">
        <f>T117+U117</f>
        <v>294</v>
      </c>
      <c r="W117" s="78">
        <f t="shared" ref="W117" si="180">IF(Q117=0,0,((V117/Q117)-1)*100)</f>
        <v>-9.259259259259256</v>
      </c>
    </row>
    <row r="118" spans="1:23" x14ac:dyDescent="0.2">
      <c r="L118" s="59" t="s">
        <v>21</v>
      </c>
      <c r="M118" s="271">
        <v>170</v>
      </c>
      <c r="N118" s="76">
        <v>137</v>
      </c>
      <c r="O118" s="180">
        <f>M118+N118</f>
        <v>307</v>
      </c>
      <c r="P118" s="77">
        <v>0</v>
      </c>
      <c r="Q118" s="180">
        <f>O118+P118</f>
        <v>307</v>
      </c>
      <c r="R118" s="271">
        <v>152</v>
      </c>
      <c r="S118" s="76">
        <v>109</v>
      </c>
      <c r="T118" s="180">
        <f>R118+S118</f>
        <v>261</v>
      </c>
      <c r="U118" s="77">
        <v>0</v>
      </c>
      <c r="V118" s="180">
        <f>T118+U118</f>
        <v>261</v>
      </c>
      <c r="W118" s="78">
        <f>IF(Q118=0,0,((V118/Q118)-1)*100)</f>
        <v>-14.983713355048856</v>
      </c>
    </row>
    <row r="119" spans="1:23" ht="13.5" thickBot="1" x14ac:dyDescent="0.25">
      <c r="L119" s="59" t="s">
        <v>22</v>
      </c>
      <c r="M119" s="271">
        <v>116</v>
      </c>
      <c r="N119" s="76">
        <v>142</v>
      </c>
      <c r="O119" s="180">
        <f>M119+N119</f>
        <v>258</v>
      </c>
      <c r="P119" s="77">
        <v>0</v>
      </c>
      <c r="Q119" s="180">
        <f>O119+P119</f>
        <v>258</v>
      </c>
      <c r="R119" s="271">
        <v>136</v>
      </c>
      <c r="S119" s="76">
        <v>133</v>
      </c>
      <c r="T119" s="180">
        <f>R119+S119</f>
        <v>269</v>
      </c>
      <c r="U119" s="77">
        <v>0</v>
      </c>
      <c r="V119" s="180">
        <f>T119+U119</f>
        <v>269</v>
      </c>
      <c r="W119" s="78">
        <f>IF(Q119=0,0,((V119/Q119)-1)*100)</f>
        <v>4.2635658914728758</v>
      </c>
    </row>
    <row r="120" spans="1:23" ht="14.25" thickTop="1" thickBot="1" x14ac:dyDescent="0.25">
      <c r="L120" s="79" t="s">
        <v>23</v>
      </c>
      <c r="M120" s="81">
        <f t="shared" ref="M120:V120" si="181">+M117+M118+M119</f>
        <v>454</v>
      </c>
      <c r="N120" s="196">
        <f t="shared" si="181"/>
        <v>435</v>
      </c>
      <c r="O120" s="204">
        <f t="shared" si="181"/>
        <v>889</v>
      </c>
      <c r="P120" s="81">
        <f t="shared" si="181"/>
        <v>0</v>
      </c>
      <c r="Q120" s="181">
        <f t="shared" si="181"/>
        <v>889</v>
      </c>
      <c r="R120" s="81">
        <f t="shared" si="181"/>
        <v>447</v>
      </c>
      <c r="S120" s="196">
        <f t="shared" si="181"/>
        <v>377</v>
      </c>
      <c r="T120" s="204">
        <f t="shared" si="181"/>
        <v>824</v>
      </c>
      <c r="U120" s="81">
        <f t="shared" si="181"/>
        <v>0</v>
      </c>
      <c r="V120" s="181">
        <f t="shared" si="181"/>
        <v>824</v>
      </c>
      <c r="W120" s="82">
        <f t="shared" ref="W120" si="182">IF(Q120=0,0,((V120/Q120)-1)*100)</f>
        <v>-7.3115860517435349</v>
      </c>
    </row>
    <row r="121" spans="1:23" ht="13.5" thickTop="1" x14ac:dyDescent="0.2">
      <c r="L121" s="59" t="s">
        <v>24</v>
      </c>
      <c r="M121" s="271">
        <v>33</v>
      </c>
      <c r="N121" s="76">
        <v>84</v>
      </c>
      <c r="O121" s="180">
        <f>SUM(M121:N121)</f>
        <v>117</v>
      </c>
      <c r="P121" s="77">
        <v>2</v>
      </c>
      <c r="Q121" s="180">
        <f>O121+P121</f>
        <v>119</v>
      </c>
      <c r="R121" s="271">
        <v>86</v>
      </c>
      <c r="S121" s="76">
        <v>114</v>
      </c>
      <c r="T121" s="180">
        <f>SUM(R121:S121)</f>
        <v>200</v>
      </c>
      <c r="U121" s="77">
        <v>0</v>
      </c>
      <c r="V121" s="180">
        <f>T121+U121</f>
        <v>200</v>
      </c>
      <c r="W121" s="78">
        <f>IF(Q121=0,0,((V121/Q121)-1)*100)</f>
        <v>68.067226890756302</v>
      </c>
    </row>
    <row r="122" spans="1:23" x14ac:dyDescent="0.2">
      <c r="L122" s="59" t="s">
        <v>25</v>
      </c>
      <c r="M122" s="271">
        <v>81</v>
      </c>
      <c r="N122" s="76">
        <v>107</v>
      </c>
      <c r="O122" s="180">
        <f>SUM(M122:N122)</f>
        <v>188</v>
      </c>
      <c r="P122" s="77">
        <v>0</v>
      </c>
      <c r="Q122" s="180">
        <f>O122+P122</f>
        <v>188</v>
      </c>
      <c r="R122" s="271">
        <v>59</v>
      </c>
      <c r="S122" s="76">
        <v>80</v>
      </c>
      <c r="T122" s="180">
        <f>SUM(R122:S122)</f>
        <v>139</v>
      </c>
      <c r="U122" s="77">
        <v>0</v>
      </c>
      <c r="V122" s="180">
        <f>T122+U122</f>
        <v>139</v>
      </c>
      <c r="W122" s="78">
        <f t="shared" ref="W122" si="183">IF(Q122=0,0,((V122/Q122)-1)*100)</f>
        <v>-26.063829787234038</v>
      </c>
    </row>
    <row r="123" spans="1:23" ht="13.5" thickBot="1" x14ac:dyDescent="0.25">
      <c r="L123" s="59" t="s">
        <v>26</v>
      </c>
      <c r="M123" s="271">
        <v>89</v>
      </c>
      <c r="N123" s="76">
        <v>83</v>
      </c>
      <c r="O123" s="182">
        <f>SUM(M123:N123)</f>
        <v>172</v>
      </c>
      <c r="P123" s="83">
        <v>0</v>
      </c>
      <c r="Q123" s="182">
        <f>O123+P123</f>
        <v>172</v>
      </c>
      <c r="R123" s="271">
        <v>71</v>
      </c>
      <c r="S123" s="76">
        <v>73</v>
      </c>
      <c r="T123" s="182">
        <f>SUM(R123:S123)</f>
        <v>144</v>
      </c>
      <c r="U123" s="83">
        <v>0</v>
      </c>
      <c r="V123" s="182">
        <f>T123+U123</f>
        <v>144</v>
      </c>
      <c r="W123" s="78">
        <f>IF(Q123=0,0,((V123/Q123)-1)*100)</f>
        <v>-16.279069767441857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203</v>
      </c>
      <c r="N124" s="197">
        <f t="shared" ref="N124" si="184">+N121+N122+N123</f>
        <v>274</v>
      </c>
      <c r="O124" s="205">
        <f t="shared" ref="O124" si="185">+O121+O122+O123</f>
        <v>477</v>
      </c>
      <c r="P124" s="201">
        <f t="shared" ref="P124" si="186">+P121+P122+P123</f>
        <v>2</v>
      </c>
      <c r="Q124" s="183">
        <f t="shared" ref="Q124" si="187">+Q121+Q122+Q123</f>
        <v>479</v>
      </c>
      <c r="R124" s="85">
        <f t="shared" ref="R124" si="188">+R121+R122+R123</f>
        <v>216</v>
      </c>
      <c r="S124" s="197">
        <f t="shared" ref="S124" si="189">+S121+S122+S123</f>
        <v>267</v>
      </c>
      <c r="T124" s="205">
        <f t="shared" ref="T124" si="190">+T121+T122+T123</f>
        <v>483</v>
      </c>
      <c r="U124" s="201">
        <f t="shared" ref="U124" si="191">+U121+U122+U123</f>
        <v>0</v>
      </c>
      <c r="V124" s="183">
        <f t="shared" ref="V124" si="192">+V121+V122+V123</f>
        <v>483</v>
      </c>
      <c r="W124" s="87">
        <f>IF(Q124=0,0,((V124/Q124)-1)*100)</f>
        <v>0.83507306889352151</v>
      </c>
    </row>
    <row r="125" spans="1:23" ht="13.5" thickTop="1" x14ac:dyDescent="0.2">
      <c r="A125" s="319"/>
      <c r="K125" s="319"/>
      <c r="L125" s="59" t="s">
        <v>29</v>
      </c>
      <c r="M125" s="271">
        <v>130</v>
      </c>
      <c r="N125" s="76">
        <v>92</v>
      </c>
      <c r="O125" s="182">
        <f>SUM(M125:N125)</f>
        <v>222</v>
      </c>
      <c r="P125" s="88">
        <v>0</v>
      </c>
      <c r="Q125" s="182">
        <f>O125+P125</f>
        <v>222</v>
      </c>
      <c r="R125" s="271">
        <v>39</v>
      </c>
      <c r="S125" s="76">
        <v>67</v>
      </c>
      <c r="T125" s="182">
        <f>SUM(R125:S125)</f>
        <v>106</v>
      </c>
      <c r="U125" s="88">
        <v>0</v>
      </c>
      <c r="V125" s="182">
        <f>T125+U125</f>
        <v>106</v>
      </c>
      <c r="W125" s="78">
        <f>IF(Q125=0,0,((V125/Q125)-1)*100)</f>
        <v>-52.252252252252248</v>
      </c>
    </row>
    <row r="126" spans="1:23" x14ac:dyDescent="0.2">
      <c r="A126" s="319"/>
      <c r="K126" s="319"/>
      <c r="L126" s="59" t="s">
        <v>30</v>
      </c>
      <c r="M126" s="271">
        <v>135</v>
      </c>
      <c r="N126" s="76">
        <v>103</v>
      </c>
      <c r="O126" s="182">
        <f>SUM(M126:N126)</f>
        <v>238</v>
      </c>
      <c r="P126" s="77">
        <v>0</v>
      </c>
      <c r="Q126" s="182">
        <f>O126+P126</f>
        <v>238</v>
      </c>
      <c r="R126" s="271">
        <v>0</v>
      </c>
      <c r="S126" s="76">
        <v>0</v>
      </c>
      <c r="T126" s="182">
        <f>SUM(R126:S126)</f>
        <v>0</v>
      </c>
      <c r="U126" s="77">
        <v>0</v>
      </c>
      <c r="V126" s="182">
        <f>T126+U126</f>
        <v>0</v>
      </c>
      <c r="W126" s="78">
        <f t="shared" ref="W126" si="193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271">
        <v>128</v>
      </c>
      <c r="N127" s="76">
        <v>117</v>
      </c>
      <c r="O127" s="182">
        <f>SUM(M127:N127)</f>
        <v>245</v>
      </c>
      <c r="P127" s="77">
        <v>0</v>
      </c>
      <c r="Q127" s="182">
        <f>O127+P127</f>
        <v>245</v>
      </c>
      <c r="R127" s="271">
        <v>56</v>
      </c>
      <c r="S127" s="76">
        <v>40</v>
      </c>
      <c r="T127" s="182">
        <f>SUM(R127:S127)</f>
        <v>96</v>
      </c>
      <c r="U127" s="77">
        <v>0</v>
      </c>
      <c r="V127" s="182">
        <f>T127+U127</f>
        <v>96</v>
      </c>
      <c r="W127" s="78">
        <f>IF(Q127=0,0,((V127/Q127)-1)*100)</f>
        <v>-60.816326530612244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94">+M125+M126+M127</f>
        <v>393</v>
      </c>
      <c r="N128" s="197">
        <f t="shared" si="194"/>
        <v>312</v>
      </c>
      <c r="O128" s="205">
        <f t="shared" si="194"/>
        <v>705</v>
      </c>
      <c r="P128" s="201">
        <f t="shared" si="194"/>
        <v>0</v>
      </c>
      <c r="Q128" s="183">
        <f t="shared" si="194"/>
        <v>705</v>
      </c>
      <c r="R128" s="85">
        <f t="shared" si="194"/>
        <v>95</v>
      </c>
      <c r="S128" s="197">
        <f t="shared" si="194"/>
        <v>107</v>
      </c>
      <c r="T128" s="205">
        <f t="shared" si="194"/>
        <v>202</v>
      </c>
      <c r="U128" s="201">
        <f t="shared" si="194"/>
        <v>0</v>
      </c>
      <c r="V128" s="183">
        <f t="shared" si="194"/>
        <v>202</v>
      </c>
      <c r="W128" s="87">
        <f>IF(Q128=0,0,((V128/Q128)-1)*100)</f>
        <v>-71.347517730496463</v>
      </c>
    </row>
    <row r="129" spans="12:23" ht="14.25" thickTop="1" thickBot="1" x14ac:dyDescent="0.25">
      <c r="L129" s="79" t="s">
        <v>33</v>
      </c>
      <c r="M129" s="80">
        <f t="shared" ref="M129:V129" si="195">+M120+M124+M128</f>
        <v>1050</v>
      </c>
      <c r="N129" s="81">
        <f t="shared" si="195"/>
        <v>1021</v>
      </c>
      <c r="O129" s="173">
        <f t="shared" si="195"/>
        <v>2071</v>
      </c>
      <c r="P129" s="80">
        <f t="shared" si="195"/>
        <v>2</v>
      </c>
      <c r="Q129" s="173">
        <f t="shared" si="195"/>
        <v>2073</v>
      </c>
      <c r="R129" s="80">
        <f t="shared" si="195"/>
        <v>758</v>
      </c>
      <c r="S129" s="81">
        <f t="shared" si="195"/>
        <v>751</v>
      </c>
      <c r="T129" s="173">
        <f t="shared" si="195"/>
        <v>1509</v>
      </c>
      <c r="U129" s="80">
        <f t="shared" si="195"/>
        <v>0</v>
      </c>
      <c r="V129" s="173">
        <f t="shared" si="195"/>
        <v>1509</v>
      </c>
      <c r="W129" s="82">
        <f t="shared" ref="W129" si="196">IF(Q129=0,0,((V129/Q129)-1)*100)</f>
        <v>-27.206946454413895</v>
      </c>
    </row>
    <row r="130" spans="12:23" ht="14.25" thickTop="1" thickBot="1" x14ac:dyDescent="0.25">
      <c r="L130" s="79" t="s">
        <v>34</v>
      </c>
      <c r="M130" s="80">
        <f t="shared" ref="M130:V130" si="197">+M116+M120+M124+M128</f>
        <v>1551</v>
      </c>
      <c r="N130" s="81">
        <f t="shared" si="197"/>
        <v>1607</v>
      </c>
      <c r="O130" s="173">
        <f t="shared" si="197"/>
        <v>3158</v>
      </c>
      <c r="P130" s="80">
        <f t="shared" si="197"/>
        <v>2</v>
      </c>
      <c r="Q130" s="173">
        <f t="shared" si="197"/>
        <v>3160</v>
      </c>
      <c r="R130" s="80">
        <f t="shared" si="197"/>
        <v>1236</v>
      </c>
      <c r="S130" s="81">
        <f t="shared" si="197"/>
        <v>1115</v>
      </c>
      <c r="T130" s="173">
        <f t="shared" si="197"/>
        <v>2351</v>
      </c>
      <c r="U130" s="80">
        <f t="shared" si="197"/>
        <v>0</v>
      </c>
      <c r="V130" s="173">
        <f t="shared" si="197"/>
        <v>2351</v>
      </c>
      <c r="W130" s="82">
        <f>IF(Q130=0,0,((V130/Q130)-1)*100)</f>
        <v>-25.601265822784814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24.7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0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>M87+M113</f>
        <v>150</v>
      </c>
      <c r="N139" s="76">
        <f>N113+N87</f>
        <v>222</v>
      </c>
      <c r="O139" s="180">
        <f>M139+N139</f>
        <v>372</v>
      </c>
      <c r="P139" s="77">
        <f>+P87+P113</f>
        <v>0</v>
      </c>
      <c r="Q139" s="186">
        <f>O139+P139</f>
        <v>372</v>
      </c>
      <c r="R139" s="75">
        <f>R87+R113</f>
        <v>123</v>
      </c>
      <c r="S139" s="76">
        <f>S113+S87</f>
        <v>119</v>
      </c>
      <c r="T139" s="180">
        <f>R139+S139</f>
        <v>242</v>
      </c>
      <c r="U139" s="77">
        <f>+U87+U113</f>
        <v>0</v>
      </c>
      <c r="V139" s="186">
        <f>T139+U139</f>
        <v>242</v>
      </c>
      <c r="W139" s="78">
        <f>IF(Q139=0,0,((V139/Q139)-1)*100)</f>
        <v>-34.946236559139784</v>
      </c>
    </row>
    <row r="140" spans="12:23" x14ac:dyDescent="0.2">
      <c r="L140" s="59" t="s">
        <v>17</v>
      </c>
      <c r="M140" s="75">
        <f>+M88+M114</f>
        <v>156</v>
      </c>
      <c r="N140" s="76">
        <f>+N88+N114</f>
        <v>231</v>
      </c>
      <c r="O140" s="180">
        <f>M140+N140</f>
        <v>387</v>
      </c>
      <c r="P140" s="77">
        <f>+P88+P114</f>
        <v>0</v>
      </c>
      <c r="Q140" s="186">
        <f>O140+P140</f>
        <v>387</v>
      </c>
      <c r="R140" s="75">
        <f>+R88+R114</f>
        <v>158</v>
      </c>
      <c r="S140" s="76">
        <f>+S88+S114</f>
        <v>126</v>
      </c>
      <c r="T140" s="180">
        <f>R140+S140</f>
        <v>284</v>
      </c>
      <c r="U140" s="77">
        <f>+U88+U114</f>
        <v>0</v>
      </c>
      <c r="V140" s="186">
        <f>T140+U140</f>
        <v>284</v>
      </c>
      <c r="W140" s="78">
        <f>IF(Q140=0,0,((V140/Q140)-1)*100)</f>
        <v>-26.614987080103358</v>
      </c>
    </row>
    <row r="141" spans="12:23" ht="13.5" thickBot="1" x14ac:dyDescent="0.25">
      <c r="L141" s="64" t="s">
        <v>18</v>
      </c>
      <c r="M141" s="75">
        <f>+M89+M115</f>
        <v>195</v>
      </c>
      <c r="N141" s="76">
        <f>+N89+N115</f>
        <v>193</v>
      </c>
      <c r="O141" s="180">
        <f>M141+N141</f>
        <v>388</v>
      </c>
      <c r="P141" s="77">
        <f>+P89+P115</f>
        <v>0</v>
      </c>
      <c r="Q141" s="186">
        <f>O141+P141</f>
        <v>388</v>
      </c>
      <c r="R141" s="75">
        <f>+R89+R115</f>
        <v>197</v>
      </c>
      <c r="S141" s="76">
        <f>+S89+S115</f>
        <v>119</v>
      </c>
      <c r="T141" s="180">
        <f>R141+S141</f>
        <v>316</v>
      </c>
      <c r="U141" s="77">
        <f>+U89+U115</f>
        <v>0</v>
      </c>
      <c r="V141" s="186">
        <f>T141+U141</f>
        <v>316</v>
      </c>
      <c r="W141" s="78">
        <f>IF(Q141=0,0,((V141/Q141)-1)*100)</f>
        <v>-18.556701030927837</v>
      </c>
    </row>
    <row r="142" spans="12:23" ht="14.25" thickTop="1" thickBot="1" x14ac:dyDescent="0.25">
      <c r="L142" s="79" t="s">
        <v>53</v>
      </c>
      <c r="M142" s="80">
        <f t="shared" ref="M142:Q142" si="198">+M139+M140+M141</f>
        <v>501</v>
      </c>
      <c r="N142" s="196">
        <f t="shared" si="198"/>
        <v>646</v>
      </c>
      <c r="O142" s="204">
        <f t="shared" si="198"/>
        <v>1147</v>
      </c>
      <c r="P142" s="81">
        <f t="shared" si="198"/>
        <v>0</v>
      </c>
      <c r="Q142" s="181">
        <f t="shared" si="198"/>
        <v>1147</v>
      </c>
      <c r="R142" s="80">
        <f t="shared" ref="R142:V142" si="199">+R139+R140+R141</f>
        <v>478</v>
      </c>
      <c r="S142" s="196">
        <f t="shared" si="199"/>
        <v>364</v>
      </c>
      <c r="T142" s="204">
        <f t="shared" si="199"/>
        <v>842</v>
      </c>
      <c r="U142" s="81">
        <f t="shared" si="199"/>
        <v>0</v>
      </c>
      <c r="V142" s="181">
        <f t="shared" si="199"/>
        <v>842</v>
      </c>
      <c r="W142" s="82">
        <f t="shared" ref="W142" si="200">IF(Q142=0,0,((V142/Q142)-1)*100)</f>
        <v>-26.591107236268531</v>
      </c>
    </row>
    <row r="143" spans="12:23" ht="13.5" thickTop="1" x14ac:dyDescent="0.2">
      <c r="L143" s="59" t="s">
        <v>20</v>
      </c>
      <c r="M143" s="75">
        <f t="shared" ref="M143:N145" si="201">+M91+M117</f>
        <v>168</v>
      </c>
      <c r="N143" s="76">
        <f t="shared" si="201"/>
        <v>169</v>
      </c>
      <c r="O143" s="180">
        <f>M143+N143</f>
        <v>337</v>
      </c>
      <c r="P143" s="77">
        <f>+P91+P117</f>
        <v>0</v>
      </c>
      <c r="Q143" s="186">
        <f>O143+P143</f>
        <v>337</v>
      </c>
      <c r="R143" s="75">
        <f t="shared" ref="R143:S145" si="202">+R91+R117</f>
        <v>159</v>
      </c>
      <c r="S143" s="76">
        <f t="shared" si="202"/>
        <v>135</v>
      </c>
      <c r="T143" s="180">
        <f>R143+S143</f>
        <v>294</v>
      </c>
      <c r="U143" s="77">
        <f>+U91+U117</f>
        <v>0</v>
      </c>
      <c r="V143" s="186">
        <f>T143+U143</f>
        <v>294</v>
      </c>
      <c r="W143" s="78">
        <f>IF(Q143=0,0,((V143/Q143)-1)*100)</f>
        <v>-12.759643916913943</v>
      </c>
    </row>
    <row r="144" spans="12:23" x14ac:dyDescent="0.2">
      <c r="L144" s="59" t="s">
        <v>21</v>
      </c>
      <c r="M144" s="75">
        <f t="shared" si="201"/>
        <v>171</v>
      </c>
      <c r="N144" s="76">
        <f t="shared" si="201"/>
        <v>137</v>
      </c>
      <c r="O144" s="180">
        <f>M144+N144</f>
        <v>308</v>
      </c>
      <c r="P144" s="77">
        <f>+P92+P118</f>
        <v>0</v>
      </c>
      <c r="Q144" s="186">
        <f>O144+P144</f>
        <v>308</v>
      </c>
      <c r="R144" s="75">
        <f t="shared" si="202"/>
        <v>152</v>
      </c>
      <c r="S144" s="76">
        <f t="shared" si="202"/>
        <v>109</v>
      </c>
      <c r="T144" s="180">
        <f>R144+S144</f>
        <v>261</v>
      </c>
      <c r="U144" s="77">
        <f>+U92+U118</f>
        <v>0</v>
      </c>
      <c r="V144" s="186">
        <f>T144+U144</f>
        <v>261</v>
      </c>
      <c r="W144" s="78">
        <f>IF(Q144=0,0,((V144/Q144)-1)*100)</f>
        <v>-15.259740259740262</v>
      </c>
    </row>
    <row r="145" spans="1:23" ht="13.5" thickBot="1" x14ac:dyDescent="0.25">
      <c r="L145" s="59" t="s">
        <v>22</v>
      </c>
      <c r="M145" s="75">
        <f t="shared" si="201"/>
        <v>116</v>
      </c>
      <c r="N145" s="76">
        <f t="shared" si="201"/>
        <v>142</v>
      </c>
      <c r="O145" s="180">
        <f t="shared" ref="O145:O147" si="203">M145+N145</f>
        <v>258</v>
      </c>
      <c r="P145" s="77">
        <f>+P93+P119</f>
        <v>0</v>
      </c>
      <c r="Q145" s="186">
        <f>O145+P145</f>
        <v>258</v>
      </c>
      <c r="R145" s="75">
        <f t="shared" si="202"/>
        <v>136</v>
      </c>
      <c r="S145" s="76">
        <f t="shared" si="202"/>
        <v>133</v>
      </c>
      <c r="T145" s="180">
        <f t="shared" ref="T145:T147" si="204">R145+S145</f>
        <v>269</v>
      </c>
      <c r="U145" s="77">
        <f>+U93+U119</f>
        <v>0</v>
      </c>
      <c r="V145" s="186">
        <f>T145+U145</f>
        <v>269</v>
      </c>
      <c r="W145" s="78">
        <f>IF(Q145=0,0,((V145/Q145)-1)*100)</f>
        <v>4.2635658914728758</v>
      </c>
    </row>
    <row r="146" spans="1:23" ht="14.25" thickTop="1" thickBot="1" x14ac:dyDescent="0.25">
      <c r="L146" s="79" t="s">
        <v>23</v>
      </c>
      <c r="M146" s="80">
        <f>+M143+M144+M145</f>
        <v>455</v>
      </c>
      <c r="N146" s="196">
        <f>+N143+N144+N145</f>
        <v>448</v>
      </c>
      <c r="O146" s="204">
        <f t="shared" si="203"/>
        <v>903</v>
      </c>
      <c r="P146" s="81">
        <f>+P143+P144+P145</f>
        <v>0</v>
      </c>
      <c r="Q146" s="181">
        <f>+Q143+Q144+Q145</f>
        <v>903</v>
      </c>
      <c r="R146" s="80">
        <f>+R143+R144+R145</f>
        <v>447</v>
      </c>
      <c r="S146" s="196">
        <f>+S143+S144+S145</f>
        <v>377</v>
      </c>
      <c r="T146" s="204">
        <f t="shared" si="204"/>
        <v>824</v>
      </c>
      <c r="U146" s="81">
        <f>+U143+U144+U145</f>
        <v>0</v>
      </c>
      <c r="V146" s="181">
        <f>+V143+V144+V145</f>
        <v>824</v>
      </c>
      <c r="W146" s="82">
        <f t="shared" ref="W146" si="205">IF(Q146=0,0,((V146/Q146)-1)*100)</f>
        <v>-8.7486157253599099</v>
      </c>
    </row>
    <row r="147" spans="1:23" ht="13.5" thickTop="1" x14ac:dyDescent="0.2">
      <c r="L147" s="59" t="s">
        <v>24</v>
      </c>
      <c r="M147" s="75">
        <f t="shared" ref="M147:N149" si="206">+M95+M121</f>
        <v>33</v>
      </c>
      <c r="N147" s="76">
        <f t="shared" si="206"/>
        <v>84</v>
      </c>
      <c r="O147" s="180">
        <f t="shared" si="203"/>
        <v>117</v>
      </c>
      <c r="P147" s="77">
        <f>+P95+P121</f>
        <v>2</v>
      </c>
      <c r="Q147" s="186">
        <f t="shared" ref="Q147" si="207">O147+P147</f>
        <v>119</v>
      </c>
      <c r="R147" s="75">
        <f t="shared" ref="R147:S149" si="208">+R95+R121</f>
        <v>86</v>
      </c>
      <c r="S147" s="76">
        <f t="shared" si="208"/>
        <v>114</v>
      </c>
      <c r="T147" s="180">
        <f t="shared" si="204"/>
        <v>200</v>
      </c>
      <c r="U147" s="77">
        <f>+U95+U121</f>
        <v>0</v>
      </c>
      <c r="V147" s="186">
        <f t="shared" ref="V147" si="209">T147+U147</f>
        <v>200</v>
      </c>
      <c r="W147" s="78">
        <f t="shared" ref="W147" si="210">IF(Q147=0,0,((V147/Q147)-1)*100)</f>
        <v>68.067226890756302</v>
      </c>
    </row>
    <row r="148" spans="1:23" x14ac:dyDescent="0.2">
      <c r="L148" s="59" t="s">
        <v>25</v>
      </c>
      <c r="M148" s="75">
        <f t="shared" si="206"/>
        <v>81</v>
      </c>
      <c r="N148" s="76">
        <f t="shared" si="206"/>
        <v>107</v>
      </c>
      <c r="O148" s="180">
        <f>M148+N148</f>
        <v>188</v>
      </c>
      <c r="P148" s="77">
        <f>+P96+P122</f>
        <v>0</v>
      </c>
      <c r="Q148" s="186">
        <f>O148+P148</f>
        <v>188</v>
      </c>
      <c r="R148" s="75">
        <f t="shared" si="208"/>
        <v>59</v>
      </c>
      <c r="S148" s="76">
        <f t="shared" si="208"/>
        <v>80</v>
      </c>
      <c r="T148" s="180">
        <f>R148+S148</f>
        <v>139</v>
      </c>
      <c r="U148" s="77">
        <f>+U96+U122</f>
        <v>0</v>
      </c>
      <c r="V148" s="186">
        <f>T148+U148</f>
        <v>139</v>
      </c>
      <c r="W148" s="78">
        <f t="shared" ref="W148" si="211">IF(Q148=0,0,((V148/Q148)-1)*100)</f>
        <v>-26.063829787234038</v>
      </c>
    </row>
    <row r="149" spans="1:23" ht="13.5" thickBot="1" x14ac:dyDescent="0.25">
      <c r="L149" s="59" t="s">
        <v>26</v>
      </c>
      <c r="M149" s="75">
        <f t="shared" si="206"/>
        <v>89</v>
      </c>
      <c r="N149" s="76">
        <f t="shared" si="206"/>
        <v>83</v>
      </c>
      <c r="O149" s="182">
        <f>M149+N149</f>
        <v>172</v>
      </c>
      <c r="P149" s="83">
        <f>+P97+P123</f>
        <v>0</v>
      </c>
      <c r="Q149" s="186">
        <f>O149+P149</f>
        <v>172</v>
      </c>
      <c r="R149" s="75">
        <f t="shared" si="208"/>
        <v>71</v>
      </c>
      <c r="S149" s="76">
        <f t="shared" si="208"/>
        <v>73</v>
      </c>
      <c r="T149" s="182">
        <f>R149+S149</f>
        <v>144</v>
      </c>
      <c r="U149" s="83">
        <f>+U97+U123</f>
        <v>0</v>
      </c>
      <c r="V149" s="186">
        <f>T149+U149</f>
        <v>144</v>
      </c>
      <c r="W149" s="78">
        <f>IF(Q149=0,0,((V149/Q149)-1)*100)</f>
        <v>-16.279069767441857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203</v>
      </c>
      <c r="N150" s="197">
        <f t="shared" ref="N150" si="212">+N147+N148+N149</f>
        <v>274</v>
      </c>
      <c r="O150" s="205">
        <f t="shared" ref="O150" si="213">+O147+O148+O149</f>
        <v>477</v>
      </c>
      <c r="P150" s="201">
        <f t="shared" ref="P150" si="214">+P147+P148+P149</f>
        <v>2</v>
      </c>
      <c r="Q150" s="183">
        <f t="shared" ref="Q150" si="215">+Q147+Q148+Q149</f>
        <v>479</v>
      </c>
      <c r="R150" s="85">
        <f t="shared" ref="R150" si="216">+R147+R148+R149</f>
        <v>216</v>
      </c>
      <c r="S150" s="197">
        <f t="shared" ref="S150" si="217">+S147+S148+S149</f>
        <v>267</v>
      </c>
      <c r="T150" s="205">
        <f t="shared" ref="T150" si="218">+T147+T148+T149</f>
        <v>483</v>
      </c>
      <c r="U150" s="201">
        <f t="shared" ref="U150" si="219">+U147+U148+U149</f>
        <v>0</v>
      </c>
      <c r="V150" s="183">
        <f t="shared" ref="V150" si="220">+V147+V148+V149</f>
        <v>483</v>
      </c>
      <c r="W150" s="87">
        <f>IF(Q150=0,0,((V150/Q150)-1)*100)</f>
        <v>0.83507306889352151</v>
      </c>
    </row>
    <row r="151" spans="1:23" ht="13.5" thickTop="1" x14ac:dyDescent="0.2">
      <c r="L151" s="59" t="s">
        <v>29</v>
      </c>
      <c r="M151" s="75">
        <f t="shared" ref="M151:N153" si="221">+M99+M125</f>
        <v>130</v>
      </c>
      <c r="N151" s="76">
        <f t="shared" si="221"/>
        <v>92</v>
      </c>
      <c r="O151" s="182">
        <f>M151+N151</f>
        <v>222</v>
      </c>
      <c r="P151" s="88">
        <f>+P99+P125</f>
        <v>0</v>
      </c>
      <c r="Q151" s="186">
        <f>O151+P151</f>
        <v>222</v>
      </c>
      <c r="R151" s="75">
        <f t="shared" ref="R151:S153" si="222">+R99+R125</f>
        <v>39</v>
      </c>
      <c r="S151" s="76">
        <f t="shared" si="222"/>
        <v>67</v>
      </c>
      <c r="T151" s="182">
        <f>R151+S151</f>
        <v>106</v>
      </c>
      <c r="U151" s="88">
        <f>+U99+U125</f>
        <v>0</v>
      </c>
      <c r="V151" s="186">
        <f>T151+U151</f>
        <v>106</v>
      </c>
      <c r="W151" s="78">
        <f>IF(Q151=0,0,((V151/Q151)-1)*100)</f>
        <v>-52.252252252252248</v>
      </c>
    </row>
    <row r="152" spans="1:23" x14ac:dyDescent="0.2">
      <c r="L152" s="59" t="s">
        <v>30</v>
      </c>
      <c r="M152" s="75">
        <f t="shared" si="221"/>
        <v>135</v>
      </c>
      <c r="N152" s="76">
        <f t="shared" si="221"/>
        <v>103</v>
      </c>
      <c r="O152" s="182">
        <f>M152+N152</f>
        <v>238</v>
      </c>
      <c r="P152" s="77">
        <f>+P100+P126</f>
        <v>0</v>
      </c>
      <c r="Q152" s="186">
        <f>O152+P152</f>
        <v>238</v>
      </c>
      <c r="R152" s="75">
        <f t="shared" si="222"/>
        <v>0</v>
      </c>
      <c r="S152" s="76">
        <f t="shared" si="222"/>
        <v>0</v>
      </c>
      <c r="T152" s="182">
        <f t="shared" ref="T152" si="223">R152+S152</f>
        <v>0</v>
      </c>
      <c r="U152" s="77">
        <f>+U100+U126</f>
        <v>0</v>
      </c>
      <c r="V152" s="186">
        <f t="shared" ref="V152" si="224">T152+U152</f>
        <v>0</v>
      </c>
      <c r="W152" s="78">
        <f t="shared" ref="W152" si="225">IF(Q152=0,0,((V152/Q152)-1)*100)</f>
        <v>-100</v>
      </c>
    </row>
    <row r="153" spans="1:23" ht="13.5" thickBot="1" x14ac:dyDescent="0.25">
      <c r="A153" s="319"/>
      <c r="K153" s="319"/>
      <c r="L153" s="59" t="s">
        <v>31</v>
      </c>
      <c r="M153" s="75">
        <f t="shared" si="221"/>
        <v>128</v>
      </c>
      <c r="N153" s="76">
        <f t="shared" si="221"/>
        <v>117</v>
      </c>
      <c r="O153" s="182">
        <f t="shared" ref="O153" si="226">M153+N153</f>
        <v>245</v>
      </c>
      <c r="P153" s="77">
        <f>+P101+P127</f>
        <v>0</v>
      </c>
      <c r="Q153" s="186">
        <f t="shared" ref="Q153" si="227">O153+P153</f>
        <v>245</v>
      </c>
      <c r="R153" s="75">
        <f t="shared" si="222"/>
        <v>56</v>
      </c>
      <c r="S153" s="76">
        <f t="shared" si="222"/>
        <v>40</v>
      </c>
      <c r="T153" s="182">
        <f t="shared" ref="T153" si="228">R153+S153</f>
        <v>96</v>
      </c>
      <c r="U153" s="77">
        <f>+U101+U127</f>
        <v>0</v>
      </c>
      <c r="V153" s="186">
        <f t="shared" ref="V153" si="229">T153+U153</f>
        <v>96</v>
      </c>
      <c r="W153" s="78">
        <f>IF(Q153=0,0,((V153/Q153)-1)*100)</f>
        <v>-60.816326530612244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30">+M151+M152+M153</f>
        <v>393</v>
      </c>
      <c r="N154" s="197">
        <f t="shared" si="230"/>
        <v>312</v>
      </c>
      <c r="O154" s="205">
        <f t="shared" si="230"/>
        <v>705</v>
      </c>
      <c r="P154" s="201">
        <f t="shared" si="230"/>
        <v>0</v>
      </c>
      <c r="Q154" s="183">
        <f t="shared" si="230"/>
        <v>705</v>
      </c>
      <c r="R154" s="85">
        <f t="shared" si="230"/>
        <v>95</v>
      </c>
      <c r="S154" s="197">
        <f t="shared" si="230"/>
        <v>107</v>
      </c>
      <c r="T154" s="205">
        <f t="shared" si="230"/>
        <v>202</v>
      </c>
      <c r="U154" s="201">
        <f t="shared" si="230"/>
        <v>0</v>
      </c>
      <c r="V154" s="183">
        <f t="shared" si="230"/>
        <v>202</v>
      </c>
      <c r="W154" s="87">
        <f>IF(Q154=0,0,((V154/Q154)-1)*100)</f>
        <v>-71.347517730496463</v>
      </c>
    </row>
    <row r="155" spans="1:23" ht="14.25" thickTop="1" thickBot="1" x14ac:dyDescent="0.25">
      <c r="L155" s="79" t="s">
        <v>33</v>
      </c>
      <c r="M155" s="80">
        <f t="shared" ref="M155:V155" si="231">+M146+M150+M154</f>
        <v>1051</v>
      </c>
      <c r="N155" s="81">
        <f t="shared" si="231"/>
        <v>1034</v>
      </c>
      <c r="O155" s="173">
        <f t="shared" si="231"/>
        <v>2085</v>
      </c>
      <c r="P155" s="80">
        <f t="shared" si="231"/>
        <v>2</v>
      </c>
      <c r="Q155" s="173">
        <f t="shared" si="231"/>
        <v>2087</v>
      </c>
      <c r="R155" s="80">
        <f t="shared" si="231"/>
        <v>758</v>
      </c>
      <c r="S155" s="81">
        <f t="shared" si="231"/>
        <v>751</v>
      </c>
      <c r="T155" s="173">
        <f t="shared" si="231"/>
        <v>1509</v>
      </c>
      <c r="U155" s="80">
        <f t="shared" si="231"/>
        <v>0</v>
      </c>
      <c r="V155" s="173">
        <f t="shared" si="231"/>
        <v>1509</v>
      </c>
      <c r="W155" s="82">
        <f t="shared" ref="W155" si="232">IF(Q155=0,0,((V155/Q155)-1)*100)</f>
        <v>-27.695256348826071</v>
      </c>
    </row>
    <row r="156" spans="1:23" ht="14.25" thickTop="1" thickBot="1" x14ac:dyDescent="0.25">
      <c r="L156" s="79" t="s">
        <v>34</v>
      </c>
      <c r="M156" s="80">
        <f t="shared" ref="M156:V156" si="233">+M142+M146+M150+M154</f>
        <v>1552</v>
      </c>
      <c r="N156" s="81">
        <f t="shared" si="233"/>
        <v>1680</v>
      </c>
      <c r="O156" s="173">
        <f t="shared" si="233"/>
        <v>3232</v>
      </c>
      <c r="P156" s="80">
        <f t="shared" si="233"/>
        <v>2</v>
      </c>
      <c r="Q156" s="173">
        <f t="shared" si="233"/>
        <v>3234</v>
      </c>
      <c r="R156" s="80">
        <f t="shared" si="233"/>
        <v>1236</v>
      </c>
      <c r="S156" s="81">
        <f t="shared" si="233"/>
        <v>1115</v>
      </c>
      <c r="T156" s="173">
        <f t="shared" si="233"/>
        <v>2351</v>
      </c>
      <c r="U156" s="80">
        <f t="shared" si="233"/>
        <v>0</v>
      </c>
      <c r="V156" s="173">
        <f t="shared" si="233"/>
        <v>2351</v>
      </c>
      <c r="W156" s="82">
        <f>IF(Q156=0,0,((V156/Q156)-1)*100)</f>
        <v>-27.303648732220164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24.7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213" t="s">
        <v>4</v>
      </c>
      <c r="N161" s="214"/>
      <c r="O161" s="251"/>
      <c r="P161" s="213"/>
      <c r="Q161" s="213"/>
      <c r="R161" s="213" t="s">
        <v>5</v>
      </c>
      <c r="S161" s="214"/>
      <c r="T161" s="251"/>
      <c r="U161" s="213"/>
      <c r="V161" s="213"/>
      <c r="W161" s="30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 t="shared" ref="Q165" si="234"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 t="shared" ref="V165:V167" si="235">T165+U165</f>
        <v>0</v>
      </c>
      <c r="W165" s="336">
        <f>IF(Q165=0,0,((V165/Q165)-1)*100)</f>
        <v>0</v>
      </c>
    </row>
    <row r="166" spans="12:23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>O166+P166</f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336">
        <f>IF(Q166=0,0,((V166/Q166)-1)*100)</f>
        <v>0</v>
      </c>
    </row>
    <row r="167" spans="12:23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ref="Q167" si="236">O167+P167</f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 t="shared" si="235"/>
        <v>0</v>
      </c>
      <c r="W167" s="336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 t="shared" ref="M168:Q168" si="237">+M165+M166+M167</f>
        <v>0</v>
      </c>
      <c r="N168" s="239">
        <f t="shared" si="237"/>
        <v>0</v>
      </c>
      <c r="O168" s="240">
        <f t="shared" si="237"/>
        <v>0</v>
      </c>
      <c r="P168" s="238">
        <f t="shared" si="237"/>
        <v>0</v>
      </c>
      <c r="Q168" s="240">
        <f t="shared" si="237"/>
        <v>0</v>
      </c>
      <c r="R168" s="238">
        <f t="shared" ref="R168:V168" si="238">+R165+R166+R167</f>
        <v>0</v>
      </c>
      <c r="S168" s="239">
        <f t="shared" si="238"/>
        <v>0</v>
      </c>
      <c r="T168" s="240">
        <f t="shared" si="238"/>
        <v>0</v>
      </c>
      <c r="U168" s="238">
        <f t="shared" si="238"/>
        <v>0</v>
      </c>
      <c r="V168" s="240">
        <f t="shared" si="238"/>
        <v>0</v>
      </c>
      <c r="W168" s="335">
        <f t="shared" ref="W168" si="239">IF(Q168=0,0,((V168/Q168)-1)*100)</f>
        <v>0</v>
      </c>
    </row>
    <row r="169" spans="12:23" ht="13.5" thickTop="1" x14ac:dyDescent="0.2">
      <c r="L169" s="216" t="s">
        <v>20</v>
      </c>
      <c r="M169" s="232">
        <v>0</v>
      </c>
      <c r="N169" s="233">
        <v>0</v>
      </c>
      <c r="O169" s="234">
        <f>SUM(M169:N169)</f>
        <v>0</v>
      </c>
      <c r="P169" s="235">
        <v>0</v>
      </c>
      <c r="Q169" s="234">
        <f>O169+P169</f>
        <v>0</v>
      </c>
      <c r="R169" s="232">
        <v>0</v>
      </c>
      <c r="S169" s="233">
        <v>0</v>
      </c>
      <c r="T169" s="234">
        <f>SUM(R169:S169)</f>
        <v>0</v>
      </c>
      <c r="U169" s="235">
        <v>0</v>
      </c>
      <c r="V169" s="234">
        <f>T169+U169</f>
        <v>0</v>
      </c>
      <c r="W169" s="336">
        <f t="shared" ref="W169" si="240">IF(Q169=0,0,((V169/Q169)-1)*100)</f>
        <v>0</v>
      </c>
    </row>
    <row r="170" spans="12:23" x14ac:dyDescent="0.2">
      <c r="L170" s="216" t="s">
        <v>21</v>
      </c>
      <c r="M170" s="232">
        <v>0</v>
      </c>
      <c r="N170" s="233">
        <v>0</v>
      </c>
      <c r="O170" s="234">
        <f>SUM(M170:N170)</f>
        <v>0</v>
      </c>
      <c r="P170" s="235">
        <v>0</v>
      </c>
      <c r="Q170" s="234">
        <f>O170+P170</f>
        <v>0</v>
      </c>
      <c r="R170" s="232">
        <v>0</v>
      </c>
      <c r="S170" s="233">
        <v>0</v>
      </c>
      <c r="T170" s="234">
        <f>SUM(R170:S170)</f>
        <v>0</v>
      </c>
      <c r="U170" s="235">
        <v>0</v>
      </c>
      <c r="V170" s="234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v>0</v>
      </c>
      <c r="N171" s="233">
        <v>0</v>
      </c>
      <c r="O171" s="234">
        <f t="shared" ref="O171:O173" si="241">SUM(M171:N171)</f>
        <v>0</v>
      </c>
      <c r="P171" s="235">
        <v>0</v>
      </c>
      <c r="Q171" s="234">
        <f>O171+P171</f>
        <v>0</v>
      </c>
      <c r="R171" s="232">
        <v>0</v>
      </c>
      <c r="S171" s="233">
        <v>0</v>
      </c>
      <c r="T171" s="234">
        <f t="shared" ref="T171:T173" si="242">SUM(R171:S171)</f>
        <v>0</v>
      </c>
      <c r="U171" s="235">
        <v>0</v>
      </c>
      <c r="V171" s="234">
        <f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41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42"/>
        <v>0</v>
      </c>
      <c r="U172" s="238">
        <f>+U169+U170+U171</f>
        <v>0</v>
      </c>
      <c r="V172" s="240">
        <f>+V169+V170+V171</f>
        <v>0</v>
      </c>
      <c r="W172" s="335">
        <f t="shared" ref="W172" si="243">IF(Q172=0,0,((V172/Q172)-1)*100)</f>
        <v>0</v>
      </c>
    </row>
    <row r="173" spans="12:23" ht="13.5" thickTop="1" x14ac:dyDescent="0.2">
      <c r="L173" s="216" t="s">
        <v>24</v>
      </c>
      <c r="M173" s="232">
        <v>0</v>
      </c>
      <c r="N173" s="233">
        <v>0</v>
      </c>
      <c r="O173" s="234">
        <f t="shared" si="241"/>
        <v>0</v>
      </c>
      <c r="P173" s="235">
        <v>0</v>
      </c>
      <c r="Q173" s="234">
        <f t="shared" ref="Q173" si="244">O173+P173</f>
        <v>0</v>
      </c>
      <c r="R173" s="232">
        <v>0</v>
      </c>
      <c r="S173" s="233">
        <v>0</v>
      </c>
      <c r="T173" s="234">
        <f t="shared" si="242"/>
        <v>0</v>
      </c>
      <c r="U173" s="235">
        <v>0</v>
      </c>
      <c r="V173" s="234">
        <f t="shared" ref="V173" si="245">T173+U173</f>
        <v>0</v>
      </c>
      <c r="W173" s="336">
        <f>IF(Q173=0,0,((V173/Q173)-1)*100)</f>
        <v>0</v>
      </c>
    </row>
    <row r="174" spans="12:23" x14ac:dyDescent="0.2">
      <c r="L174" s="216" t="s">
        <v>25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336">
        <f t="shared" ref="W174" si="246">IF(Q174=0,0,((V174/Q174)-1)*100)</f>
        <v>0</v>
      </c>
    </row>
    <row r="175" spans="12:23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>O175+P175</f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47">+N173+N174+N175</f>
        <v>0</v>
      </c>
      <c r="O176" s="246">
        <f t="shared" si="247"/>
        <v>0</v>
      </c>
      <c r="P176" s="247">
        <f t="shared" si="247"/>
        <v>0</v>
      </c>
      <c r="Q176" s="246">
        <f t="shared" si="247"/>
        <v>0</v>
      </c>
      <c r="R176" s="245">
        <f t="shared" si="247"/>
        <v>0</v>
      </c>
      <c r="S176" s="245">
        <f t="shared" si="247"/>
        <v>0</v>
      </c>
      <c r="T176" s="246">
        <f t="shared" si="247"/>
        <v>0</v>
      </c>
      <c r="U176" s="247">
        <f t="shared" si="247"/>
        <v>0</v>
      </c>
      <c r="V176" s="246">
        <f t="shared" si="247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v>0</v>
      </c>
      <c r="N177" s="233">
        <v>0</v>
      </c>
      <c r="O177" s="242">
        <f t="shared" ref="O177" si="248">SUM(M177:N177)</f>
        <v>0</v>
      </c>
      <c r="P177" s="249">
        <v>0</v>
      </c>
      <c r="Q177" s="242">
        <f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>O178+P178</f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336">
        <f t="shared" ref="W178" si="249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>
        <v>0</v>
      </c>
      <c r="N179" s="233">
        <v>0</v>
      </c>
      <c r="O179" s="242">
        <f>SUM(M179:N179)</f>
        <v>0</v>
      </c>
      <c r="P179" s="235">
        <v>0</v>
      </c>
      <c r="Q179" s="242">
        <f>O179+P179</f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50">+M177+M178+M179</f>
        <v>0</v>
      </c>
      <c r="N180" s="245">
        <f t="shared" si="250"/>
        <v>0</v>
      </c>
      <c r="O180" s="246">
        <f t="shared" si="250"/>
        <v>0</v>
      </c>
      <c r="P180" s="247">
        <f t="shared" si="250"/>
        <v>0</v>
      </c>
      <c r="Q180" s="246">
        <f t="shared" si="250"/>
        <v>0</v>
      </c>
      <c r="R180" s="245">
        <f t="shared" si="250"/>
        <v>0</v>
      </c>
      <c r="S180" s="245">
        <f t="shared" si="250"/>
        <v>0</v>
      </c>
      <c r="T180" s="246">
        <f t="shared" si="250"/>
        <v>0</v>
      </c>
      <c r="U180" s="247">
        <f t="shared" si="250"/>
        <v>0</v>
      </c>
      <c r="V180" s="246">
        <f t="shared" si="250"/>
        <v>0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51">+M172+M176+M180</f>
        <v>0</v>
      </c>
      <c r="N181" s="239">
        <f t="shared" si="251"/>
        <v>0</v>
      </c>
      <c r="O181" s="240">
        <f t="shared" si="251"/>
        <v>0</v>
      </c>
      <c r="P181" s="238">
        <f t="shared" si="251"/>
        <v>0</v>
      </c>
      <c r="Q181" s="240">
        <f t="shared" si="251"/>
        <v>0</v>
      </c>
      <c r="R181" s="238">
        <f t="shared" si="251"/>
        <v>0</v>
      </c>
      <c r="S181" s="239">
        <f t="shared" si="251"/>
        <v>0</v>
      </c>
      <c r="T181" s="240">
        <f t="shared" si="251"/>
        <v>0</v>
      </c>
      <c r="U181" s="238">
        <f t="shared" si="251"/>
        <v>0</v>
      </c>
      <c r="V181" s="240">
        <f t="shared" si="251"/>
        <v>0</v>
      </c>
      <c r="W181" s="335">
        <f t="shared" ref="W181" si="252"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53">+M168+M172+M176+M180</f>
        <v>0</v>
      </c>
      <c r="N182" s="239">
        <f t="shared" si="253"/>
        <v>0</v>
      </c>
      <c r="O182" s="240">
        <f t="shared" si="253"/>
        <v>0</v>
      </c>
      <c r="P182" s="238">
        <f t="shared" si="253"/>
        <v>0</v>
      </c>
      <c r="Q182" s="240">
        <f t="shared" si="253"/>
        <v>0</v>
      </c>
      <c r="R182" s="238">
        <f t="shared" si="253"/>
        <v>0</v>
      </c>
      <c r="S182" s="239">
        <f t="shared" si="253"/>
        <v>0</v>
      </c>
      <c r="T182" s="240">
        <f t="shared" si="253"/>
        <v>0</v>
      </c>
      <c r="U182" s="238">
        <f t="shared" si="253"/>
        <v>0</v>
      </c>
      <c r="V182" s="240">
        <f t="shared" si="253"/>
        <v>0</v>
      </c>
      <c r="W182" s="335">
        <f>IF(Q182=0,0,((V182/Q182)-1)*100)</f>
        <v>0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213" t="s">
        <v>4</v>
      </c>
      <c r="N187" s="214"/>
      <c r="O187" s="251"/>
      <c r="P187" s="213"/>
      <c r="Q187" s="213"/>
      <c r="R187" s="213" t="s">
        <v>5</v>
      </c>
      <c r="S187" s="214"/>
      <c r="T187" s="251"/>
      <c r="U187" s="213"/>
      <c r="V187" s="213"/>
      <c r="W187" s="30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</row>
    <row r="190" spans="1:23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1:23" x14ac:dyDescent="0.2">
      <c r="L191" s="216" t="s">
        <v>16</v>
      </c>
      <c r="M191" s="232">
        <v>0</v>
      </c>
      <c r="N191" s="233">
        <v>0</v>
      </c>
      <c r="O191" s="234">
        <f>M191+N191</f>
        <v>0</v>
      </c>
      <c r="P191" s="272">
        <v>0</v>
      </c>
      <c r="Q191" s="234">
        <f>O191+P191</f>
        <v>0</v>
      </c>
      <c r="R191" s="232">
        <v>0</v>
      </c>
      <c r="S191" s="233">
        <v>0</v>
      </c>
      <c r="T191" s="234">
        <f>R191+S191</f>
        <v>0</v>
      </c>
      <c r="U191" s="272">
        <v>0</v>
      </c>
      <c r="V191" s="234">
        <f>T191+U191</f>
        <v>0</v>
      </c>
      <c r="W191" s="336">
        <f>IF(Q191=0,0,((V191/Q191)-1)*100)</f>
        <v>0</v>
      </c>
    </row>
    <row r="192" spans="1:23" x14ac:dyDescent="0.2">
      <c r="L192" s="216" t="s">
        <v>17</v>
      </c>
      <c r="M192" s="232">
        <v>0</v>
      </c>
      <c r="N192" s="233">
        <v>0</v>
      </c>
      <c r="O192" s="234">
        <f>M192+N192</f>
        <v>0</v>
      </c>
      <c r="P192" s="272">
        <v>0</v>
      </c>
      <c r="Q192" s="234">
        <f>O192+P192</f>
        <v>0</v>
      </c>
      <c r="R192" s="232">
        <v>0</v>
      </c>
      <c r="S192" s="233">
        <v>0</v>
      </c>
      <c r="T192" s="234">
        <f>R192+S192</f>
        <v>0</v>
      </c>
      <c r="U192" s="272">
        <v>0</v>
      </c>
      <c r="V192" s="234">
        <f>T192+U192</f>
        <v>0</v>
      </c>
      <c r="W192" s="336">
        <f>IF(Q192=0,0,((V192/Q192)-1)*100)</f>
        <v>0</v>
      </c>
    </row>
    <row r="193" spans="1:23" ht="13.5" thickBot="1" x14ac:dyDescent="0.25">
      <c r="L193" s="221" t="s">
        <v>18</v>
      </c>
      <c r="M193" s="232">
        <v>0</v>
      </c>
      <c r="N193" s="233">
        <v>0</v>
      </c>
      <c r="O193" s="264">
        <f>M193+N193</f>
        <v>0</v>
      </c>
      <c r="P193" s="272">
        <v>0</v>
      </c>
      <c r="Q193" s="234">
        <f t="shared" ref="Q193" si="254">O193+P193</f>
        <v>0</v>
      </c>
      <c r="R193" s="232">
        <v>0</v>
      </c>
      <c r="S193" s="233">
        <v>0</v>
      </c>
      <c r="T193" s="264">
        <f>R193+S193</f>
        <v>0</v>
      </c>
      <c r="U193" s="272">
        <v>0</v>
      </c>
      <c r="V193" s="234">
        <f t="shared" ref="V193" si="255">T193+U193</f>
        <v>0</v>
      </c>
      <c r="W193" s="336">
        <f>IF(Q193=0,0,((V193/Q193)-1)*100)</f>
        <v>0</v>
      </c>
    </row>
    <row r="194" spans="1:23" ht="14.25" thickTop="1" thickBot="1" x14ac:dyDescent="0.25">
      <c r="L194" s="237" t="s">
        <v>53</v>
      </c>
      <c r="M194" s="238">
        <f t="shared" ref="M194:Q194" si="256">+M191+M192+M193</f>
        <v>0</v>
      </c>
      <c r="N194" s="239">
        <f t="shared" si="256"/>
        <v>0</v>
      </c>
      <c r="O194" s="240">
        <f t="shared" si="256"/>
        <v>0</v>
      </c>
      <c r="P194" s="238">
        <f t="shared" si="256"/>
        <v>0</v>
      </c>
      <c r="Q194" s="240">
        <f t="shared" si="256"/>
        <v>0</v>
      </c>
      <c r="R194" s="238">
        <f t="shared" ref="R194:V194" si="257">+R191+R192+R193</f>
        <v>0</v>
      </c>
      <c r="S194" s="239">
        <f t="shared" si="257"/>
        <v>0</v>
      </c>
      <c r="T194" s="240">
        <f t="shared" si="257"/>
        <v>0</v>
      </c>
      <c r="U194" s="238">
        <f t="shared" si="257"/>
        <v>0</v>
      </c>
      <c r="V194" s="240">
        <f t="shared" si="257"/>
        <v>0</v>
      </c>
      <c r="W194" s="335">
        <f t="shared" ref="W194" si="258">IF(Q194=0,0,((V194/Q194)-1)*100)</f>
        <v>0</v>
      </c>
    </row>
    <row r="195" spans="1:23" ht="13.5" thickTop="1" x14ac:dyDescent="0.2">
      <c r="L195" s="216" t="s">
        <v>20</v>
      </c>
      <c r="M195" s="232">
        <v>0</v>
      </c>
      <c r="N195" s="233">
        <v>0</v>
      </c>
      <c r="O195" s="234">
        <f>SUM(M195:N195)</f>
        <v>0</v>
      </c>
      <c r="P195" s="272">
        <v>0</v>
      </c>
      <c r="Q195" s="234">
        <f>O195+P195</f>
        <v>0</v>
      </c>
      <c r="R195" s="232">
        <v>0</v>
      </c>
      <c r="S195" s="233">
        <v>0</v>
      </c>
      <c r="T195" s="234">
        <f>SUM(R195:S195)</f>
        <v>0</v>
      </c>
      <c r="U195" s="272">
        <v>0</v>
      </c>
      <c r="V195" s="234">
        <f>T195+U195</f>
        <v>0</v>
      </c>
      <c r="W195" s="336">
        <f t="shared" ref="W195" si="259">IF(Q195=0,0,((V195/Q195)-1)*100)</f>
        <v>0</v>
      </c>
    </row>
    <row r="196" spans="1:23" ht="15.75" customHeight="1" x14ac:dyDescent="0.2">
      <c r="L196" s="216" t="s">
        <v>21</v>
      </c>
      <c r="M196" s="232">
        <v>0</v>
      </c>
      <c r="N196" s="233">
        <v>0</v>
      </c>
      <c r="O196" s="234">
        <f>SUM(M196:N196)</f>
        <v>0</v>
      </c>
      <c r="P196" s="272">
        <v>0</v>
      </c>
      <c r="Q196" s="234">
        <f>O196+P196</f>
        <v>0</v>
      </c>
      <c r="R196" s="232">
        <v>0</v>
      </c>
      <c r="S196" s="233">
        <v>0</v>
      </c>
      <c r="T196" s="234">
        <f>SUM(R196:S196)</f>
        <v>0</v>
      </c>
      <c r="U196" s="272">
        <v>0</v>
      </c>
      <c r="V196" s="234">
        <f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32">
        <v>0</v>
      </c>
      <c r="N197" s="233">
        <v>0</v>
      </c>
      <c r="O197" s="234">
        <f t="shared" ref="O197:O199" si="260">SUM(M197:N197)</f>
        <v>0</v>
      </c>
      <c r="P197" s="272">
        <v>0</v>
      </c>
      <c r="Q197" s="234">
        <f>O197+P197</f>
        <v>0</v>
      </c>
      <c r="R197" s="232">
        <v>0</v>
      </c>
      <c r="S197" s="233">
        <v>0</v>
      </c>
      <c r="T197" s="234">
        <f t="shared" ref="T197:T199" si="261">SUM(R197:S197)</f>
        <v>0</v>
      </c>
      <c r="U197" s="272">
        <v>0</v>
      </c>
      <c r="V197" s="234">
        <f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60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61"/>
        <v>0</v>
      </c>
      <c r="U198" s="238">
        <f>+U195+U196+U197</f>
        <v>0</v>
      </c>
      <c r="V198" s="240">
        <f>+V195+V196+V197</f>
        <v>0</v>
      </c>
      <c r="W198" s="335">
        <f t="shared" ref="W198" si="262">IF(Q198=0,0,((V198/Q198)-1)*100)</f>
        <v>0</v>
      </c>
    </row>
    <row r="199" spans="1:23" ht="13.5" thickTop="1" x14ac:dyDescent="0.2">
      <c r="L199" s="216" t="s">
        <v>24</v>
      </c>
      <c r="M199" s="232">
        <v>0</v>
      </c>
      <c r="N199" s="233">
        <v>0</v>
      </c>
      <c r="O199" s="234">
        <f t="shared" si="260"/>
        <v>0</v>
      </c>
      <c r="P199" s="272">
        <v>0</v>
      </c>
      <c r="Q199" s="234">
        <f>O199+P199</f>
        <v>0</v>
      </c>
      <c r="R199" s="232">
        <v>0</v>
      </c>
      <c r="S199" s="233">
        <v>0</v>
      </c>
      <c r="T199" s="234">
        <f t="shared" si="261"/>
        <v>0</v>
      </c>
      <c r="U199" s="272">
        <v>0</v>
      </c>
      <c r="V199" s="234">
        <f>T199+U199</f>
        <v>0</v>
      </c>
      <c r="W199" s="336">
        <f>IF(Q199=0,0,((V199/Q199)-1)*100)</f>
        <v>0</v>
      </c>
    </row>
    <row r="200" spans="1:23" x14ac:dyDescent="0.2">
      <c r="L200" s="216" t="s">
        <v>25</v>
      </c>
      <c r="M200" s="232">
        <v>0</v>
      </c>
      <c r="N200" s="233">
        <v>0</v>
      </c>
      <c r="O200" s="234">
        <f>SUM(M200:N200)</f>
        <v>0</v>
      </c>
      <c r="P200" s="272">
        <v>0</v>
      </c>
      <c r="Q200" s="234">
        <f>O200+P200</f>
        <v>0</v>
      </c>
      <c r="R200" s="232">
        <v>0</v>
      </c>
      <c r="S200" s="233">
        <v>0</v>
      </c>
      <c r="T200" s="234">
        <f>SUM(R200:S200)</f>
        <v>0</v>
      </c>
      <c r="U200" s="272">
        <v>0</v>
      </c>
      <c r="V200" s="234">
        <f>T200+U200</f>
        <v>0</v>
      </c>
      <c r="W200" s="336">
        <f t="shared" ref="W200" si="263">IF(Q200=0,0,((V200/Q200)-1)*100)</f>
        <v>0</v>
      </c>
    </row>
    <row r="201" spans="1:23" ht="13.5" thickBot="1" x14ac:dyDescent="0.25">
      <c r="L201" s="216" t="s">
        <v>26</v>
      </c>
      <c r="M201" s="232">
        <v>0</v>
      </c>
      <c r="N201" s="233">
        <v>0</v>
      </c>
      <c r="O201" s="234">
        <f>SUM(M201:N201)</f>
        <v>0</v>
      </c>
      <c r="P201" s="273">
        <v>0</v>
      </c>
      <c r="Q201" s="242">
        <f>O201+P201</f>
        <v>0</v>
      </c>
      <c r="R201" s="232">
        <v>0</v>
      </c>
      <c r="S201" s="233">
        <v>0</v>
      </c>
      <c r="T201" s="234">
        <f>SUM(R201:S201)</f>
        <v>0</v>
      </c>
      <c r="U201" s="273">
        <v>0</v>
      </c>
      <c r="V201" s="242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64">+N199+N200+N201</f>
        <v>0</v>
      </c>
      <c r="O202" s="246">
        <f t="shared" ref="O202" si="265">+O199+O200+O201</f>
        <v>0</v>
      </c>
      <c r="P202" s="247">
        <f t="shared" ref="P202" si="266">+P199+P200+P201</f>
        <v>0</v>
      </c>
      <c r="Q202" s="246">
        <f t="shared" ref="Q202" si="267">+Q199+Q200+Q201</f>
        <v>0</v>
      </c>
      <c r="R202" s="245">
        <f t="shared" ref="R202" si="268">+R199+R200+R201</f>
        <v>0</v>
      </c>
      <c r="S202" s="245">
        <f t="shared" ref="S202" si="269">+S199+S200+S201</f>
        <v>0</v>
      </c>
      <c r="T202" s="246">
        <f t="shared" ref="T202" si="270">+T199+T200+T201</f>
        <v>0</v>
      </c>
      <c r="U202" s="247">
        <f t="shared" ref="U202" si="271">+U199+U200+U201</f>
        <v>0</v>
      </c>
      <c r="V202" s="246">
        <f t="shared" ref="V202" si="272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v>0</v>
      </c>
      <c r="N203" s="233">
        <v>0</v>
      </c>
      <c r="O203" s="234">
        <f t="shared" ref="O203" si="273">SUM(M203:N203)</f>
        <v>0</v>
      </c>
      <c r="P203" s="274">
        <v>0</v>
      </c>
      <c r="Q203" s="242">
        <f>O203+P203</f>
        <v>0</v>
      </c>
      <c r="R203" s="232">
        <v>0</v>
      </c>
      <c r="S203" s="233">
        <v>0</v>
      </c>
      <c r="T203" s="234">
        <f>SUM(R203:S203)</f>
        <v>0</v>
      </c>
      <c r="U203" s="274">
        <v>0</v>
      </c>
      <c r="V203" s="242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v>0</v>
      </c>
      <c r="N204" s="233">
        <v>0</v>
      </c>
      <c r="O204" s="234">
        <f>SUM(M204:N204)</f>
        <v>0</v>
      </c>
      <c r="P204" s="272">
        <v>0</v>
      </c>
      <c r="Q204" s="242">
        <f>O204+P204</f>
        <v>0</v>
      </c>
      <c r="R204" s="232">
        <v>0</v>
      </c>
      <c r="S204" s="233">
        <v>0</v>
      </c>
      <c r="T204" s="234">
        <f>SUM(R204:S204)</f>
        <v>0</v>
      </c>
      <c r="U204" s="272">
        <v>0</v>
      </c>
      <c r="V204" s="242">
        <f>T204+U204</f>
        <v>0</v>
      </c>
      <c r="W204" s="336">
        <f t="shared" ref="W204" si="274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32">
        <v>0</v>
      </c>
      <c r="N205" s="233">
        <v>0</v>
      </c>
      <c r="O205" s="234">
        <f>SUM(M205:N205)</f>
        <v>0</v>
      </c>
      <c r="P205" s="272">
        <v>0</v>
      </c>
      <c r="Q205" s="242">
        <f>O205+P205</f>
        <v>0</v>
      </c>
      <c r="R205" s="232">
        <v>0</v>
      </c>
      <c r="S205" s="233">
        <v>0</v>
      </c>
      <c r="T205" s="234">
        <f>SUM(R205:S205)</f>
        <v>0</v>
      </c>
      <c r="U205" s="272">
        <v>0</v>
      </c>
      <c r="V205" s="242">
        <f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75">+M203+M204+M205</f>
        <v>0</v>
      </c>
      <c r="N206" s="245">
        <f t="shared" si="275"/>
        <v>0</v>
      </c>
      <c r="O206" s="246">
        <f t="shared" si="275"/>
        <v>0</v>
      </c>
      <c r="P206" s="247">
        <f t="shared" si="275"/>
        <v>0</v>
      </c>
      <c r="Q206" s="246">
        <f t="shared" si="275"/>
        <v>0</v>
      </c>
      <c r="R206" s="245">
        <f t="shared" si="275"/>
        <v>0</v>
      </c>
      <c r="S206" s="245">
        <f t="shared" si="275"/>
        <v>0</v>
      </c>
      <c r="T206" s="246">
        <f t="shared" si="275"/>
        <v>0</v>
      </c>
      <c r="U206" s="247">
        <f t="shared" si="275"/>
        <v>0</v>
      </c>
      <c r="V206" s="246">
        <f t="shared" si="275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76">+M198+M202+M206</f>
        <v>0</v>
      </c>
      <c r="N207" s="239">
        <f t="shared" si="276"/>
        <v>0</v>
      </c>
      <c r="O207" s="240">
        <f t="shared" si="276"/>
        <v>0</v>
      </c>
      <c r="P207" s="238">
        <f t="shared" si="276"/>
        <v>0</v>
      </c>
      <c r="Q207" s="240">
        <f t="shared" si="276"/>
        <v>0</v>
      </c>
      <c r="R207" s="238">
        <f t="shared" si="276"/>
        <v>0</v>
      </c>
      <c r="S207" s="239">
        <f t="shared" si="276"/>
        <v>0</v>
      </c>
      <c r="T207" s="240">
        <f t="shared" si="276"/>
        <v>0</v>
      </c>
      <c r="U207" s="238">
        <f t="shared" si="276"/>
        <v>0</v>
      </c>
      <c r="V207" s="240">
        <f t="shared" si="276"/>
        <v>0</v>
      </c>
      <c r="W207" s="335">
        <f t="shared" ref="W207" si="277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78">+M194+M198+M202+M206</f>
        <v>0</v>
      </c>
      <c r="N208" s="239">
        <f t="shared" si="278"/>
        <v>0</v>
      </c>
      <c r="O208" s="240">
        <f t="shared" si="278"/>
        <v>0</v>
      </c>
      <c r="P208" s="238">
        <f t="shared" si="278"/>
        <v>0</v>
      </c>
      <c r="Q208" s="240">
        <f t="shared" si="278"/>
        <v>0</v>
      </c>
      <c r="R208" s="238">
        <f t="shared" si="278"/>
        <v>0</v>
      </c>
      <c r="S208" s="239">
        <f t="shared" si="278"/>
        <v>0</v>
      </c>
      <c r="T208" s="240">
        <f t="shared" si="278"/>
        <v>0</v>
      </c>
      <c r="U208" s="238">
        <f t="shared" si="278"/>
        <v>0</v>
      </c>
      <c r="V208" s="240">
        <f t="shared" si="278"/>
        <v>0</v>
      </c>
      <c r="W208" s="335">
        <f>IF(Q208=0,0,((V208/Q208)-1)*100)</f>
        <v>0</v>
      </c>
    </row>
    <row r="209" spans="12:23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213" t="s">
        <v>4</v>
      </c>
      <c r="N213" s="214"/>
      <c r="O213" s="251"/>
      <c r="P213" s="213"/>
      <c r="Q213" s="213"/>
      <c r="R213" s="213" t="s">
        <v>5</v>
      </c>
      <c r="S213" s="214"/>
      <c r="T213" s="251"/>
      <c r="U213" s="213"/>
      <c r="V213" s="213"/>
      <c r="W213" s="30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304"/>
      <c r="R214" s="217"/>
      <c r="S214" s="209"/>
      <c r="T214" s="218"/>
      <c r="U214" s="219"/>
      <c r="V214" s="304"/>
      <c r="W214" s="306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6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3" ht="4.5" customHeight="1" thickTop="1" x14ac:dyDescent="0.2">
      <c r="L216" s="216"/>
      <c r="M216" s="227"/>
      <c r="N216" s="228"/>
      <c r="O216" s="229"/>
      <c r="P216" s="230"/>
      <c r="Q216" s="262"/>
      <c r="R216" s="227"/>
      <c r="S216" s="228"/>
      <c r="T216" s="229"/>
      <c r="U216" s="230"/>
      <c r="V216" s="262"/>
      <c r="W216" s="231"/>
    </row>
    <row r="217" spans="12:23" x14ac:dyDescent="0.2">
      <c r="L217" s="216" t="s">
        <v>16</v>
      </c>
      <c r="M217" s="232">
        <f t="shared" ref="M217:N219" si="279">+M165+M191</f>
        <v>0</v>
      </c>
      <c r="N217" s="233">
        <f t="shared" si="279"/>
        <v>0</v>
      </c>
      <c r="O217" s="234">
        <f>M217+N217</f>
        <v>0</v>
      </c>
      <c r="P217" s="235">
        <f>+P165+P191</f>
        <v>0</v>
      </c>
      <c r="Q217" s="263">
        <f>O217+P217</f>
        <v>0</v>
      </c>
      <c r="R217" s="232">
        <f t="shared" ref="R217:S219" si="280">+R165+R191</f>
        <v>0</v>
      </c>
      <c r="S217" s="233">
        <f t="shared" si="280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336">
        <f>IF(Q217=0,0,((V217/Q217)-1)*100)</f>
        <v>0</v>
      </c>
    </row>
    <row r="218" spans="12:23" x14ac:dyDescent="0.2">
      <c r="L218" s="216" t="s">
        <v>17</v>
      </c>
      <c r="M218" s="232">
        <f t="shared" si="279"/>
        <v>0</v>
      </c>
      <c r="N218" s="233">
        <f t="shared" si="279"/>
        <v>0</v>
      </c>
      <c r="O218" s="234">
        <f t="shared" ref="O218:O219" si="281">M218+N218</f>
        <v>0</v>
      </c>
      <c r="P218" s="235">
        <f>+P166+P192</f>
        <v>0</v>
      </c>
      <c r="Q218" s="263">
        <f>O218+P218</f>
        <v>0</v>
      </c>
      <c r="R218" s="232">
        <f t="shared" si="280"/>
        <v>0</v>
      </c>
      <c r="S218" s="233">
        <f t="shared" si="280"/>
        <v>0</v>
      </c>
      <c r="T218" s="234">
        <f t="shared" ref="T218:T219" si="282">R218+S218</f>
        <v>0</v>
      </c>
      <c r="U218" s="235">
        <f>+U166+U192</f>
        <v>0</v>
      </c>
      <c r="V218" s="263">
        <f>T218+U218</f>
        <v>0</v>
      </c>
      <c r="W218" s="336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79"/>
        <v>0</v>
      </c>
      <c r="N219" s="233">
        <f t="shared" si="279"/>
        <v>0</v>
      </c>
      <c r="O219" s="234">
        <f t="shared" si="281"/>
        <v>0</v>
      </c>
      <c r="P219" s="235">
        <f>+P167+P193</f>
        <v>0</v>
      </c>
      <c r="Q219" s="263">
        <f>O219+P219</f>
        <v>0</v>
      </c>
      <c r="R219" s="232">
        <f t="shared" si="280"/>
        <v>0</v>
      </c>
      <c r="S219" s="233">
        <f t="shared" si="280"/>
        <v>0</v>
      </c>
      <c r="T219" s="234">
        <f t="shared" si="282"/>
        <v>0</v>
      </c>
      <c r="U219" s="235">
        <f>+U167+U193</f>
        <v>0</v>
      </c>
      <c r="V219" s="263">
        <f>T219+U219</f>
        <v>0</v>
      </c>
      <c r="W219" s="336">
        <f>IF(Q219=0,0,((V219/Q219)-1)*100)</f>
        <v>0</v>
      </c>
    </row>
    <row r="220" spans="12:23" ht="14.25" thickTop="1" thickBot="1" x14ac:dyDescent="0.25">
      <c r="L220" s="237" t="s">
        <v>53</v>
      </c>
      <c r="M220" s="238">
        <f t="shared" ref="M220:Q220" si="283">+M217+M218+M219</f>
        <v>0</v>
      </c>
      <c r="N220" s="239">
        <f t="shared" si="283"/>
        <v>0</v>
      </c>
      <c r="O220" s="240">
        <f t="shared" si="283"/>
        <v>0</v>
      </c>
      <c r="P220" s="238">
        <f t="shared" si="283"/>
        <v>0</v>
      </c>
      <c r="Q220" s="240">
        <f t="shared" si="283"/>
        <v>0</v>
      </c>
      <c r="R220" s="238">
        <f t="shared" ref="R220:V220" si="284">+R217+R218+R219</f>
        <v>0</v>
      </c>
      <c r="S220" s="239">
        <f t="shared" si="284"/>
        <v>0</v>
      </c>
      <c r="T220" s="240">
        <f t="shared" si="284"/>
        <v>0</v>
      </c>
      <c r="U220" s="238">
        <f t="shared" si="284"/>
        <v>0</v>
      </c>
      <c r="V220" s="240">
        <f t="shared" si="284"/>
        <v>0</v>
      </c>
      <c r="W220" s="335">
        <f t="shared" ref="W220" si="285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86">+M169+M195</f>
        <v>0</v>
      </c>
      <c r="N221" s="233">
        <f t="shared" si="286"/>
        <v>0</v>
      </c>
      <c r="O221" s="234">
        <f>M221+N221</f>
        <v>0</v>
      </c>
      <c r="P221" s="256">
        <f>+P169+P195</f>
        <v>0</v>
      </c>
      <c r="Q221" s="332">
        <f>O221+P221</f>
        <v>0</v>
      </c>
      <c r="R221" s="232">
        <f t="shared" ref="R221:S223" si="287">+R169+R195</f>
        <v>0</v>
      </c>
      <c r="S221" s="233">
        <f t="shared" si="287"/>
        <v>0</v>
      </c>
      <c r="T221" s="234">
        <f>R221+S221</f>
        <v>0</v>
      </c>
      <c r="U221" s="256">
        <f>+U169+U195</f>
        <v>0</v>
      </c>
      <c r="V221" s="332">
        <f>T221+U221</f>
        <v>0</v>
      </c>
      <c r="W221" s="336">
        <f>IF(Q221=0,0,((V221/Q221)-1)*100)</f>
        <v>0</v>
      </c>
    </row>
    <row r="222" spans="12:23" x14ac:dyDescent="0.2">
      <c r="L222" s="216" t="s">
        <v>21</v>
      </c>
      <c r="M222" s="232">
        <f t="shared" si="286"/>
        <v>0</v>
      </c>
      <c r="N222" s="233">
        <f t="shared" si="286"/>
        <v>0</v>
      </c>
      <c r="O222" s="242">
        <f>M222+N222</f>
        <v>0</v>
      </c>
      <c r="P222" s="256">
        <f>+P170+P196</f>
        <v>0</v>
      </c>
      <c r="Q222" s="234">
        <f>O222+P222</f>
        <v>0</v>
      </c>
      <c r="R222" s="232">
        <f t="shared" si="287"/>
        <v>0</v>
      </c>
      <c r="S222" s="233">
        <f t="shared" si="287"/>
        <v>0</v>
      </c>
      <c r="T222" s="242">
        <f>R222+S222</f>
        <v>0</v>
      </c>
      <c r="U222" s="256">
        <f>+U170+U196</f>
        <v>0</v>
      </c>
      <c r="V222" s="234">
        <f>T222+U222</f>
        <v>0</v>
      </c>
      <c r="W222" s="336">
        <f>IF(Q222=0,0,((V222/Q222)-1)*100)</f>
        <v>0</v>
      </c>
    </row>
    <row r="223" spans="12:23" ht="13.5" thickBot="1" x14ac:dyDescent="0.25">
      <c r="L223" s="216" t="s">
        <v>22</v>
      </c>
      <c r="M223" s="302">
        <f t="shared" si="286"/>
        <v>0</v>
      </c>
      <c r="N223" s="339">
        <f t="shared" si="286"/>
        <v>0</v>
      </c>
      <c r="O223" s="264">
        <f t="shared" ref="O223:O225" si="288">M223+N223</f>
        <v>0</v>
      </c>
      <c r="P223" s="243">
        <f>+P171+P197</f>
        <v>0</v>
      </c>
      <c r="Q223" s="340">
        <f>+Q218+Q219+Q221</f>
        <v>0</v>
      </c>
      <c r="R223" s="302">
        <f t="shared" si="287"/>
        <v>0</v>
      </c>
      <c r="S223" s="339">
        <f t="shared" si="287"/>
        <v>0</v>
      </c>
      <c r="T223" s="264">
        <f t="shared" ref="T223:T225" si="289">R223+S223</f>
        <v>0</v>
      </c>
      <c r="U223" s="243">
        <f>+U171+U197</f>
        <v>0</v>
      </c>
      <c r="V223" s="340">
        <f>+V218+V219+V221</f>
        <v>0</v>
      </c>
      <c r="W223" s="336">
        <f t="shared" ref="W223:W224" si="290"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88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89"/>
        <v>0</v>
      </c>
      <c r="U224" s="238">
        <f>+U221+U222+U223</f>
        <v>0</v>
      </c>
      <c r="V224" s="240">
        <f>+V221+V222+V223</f>
        <v>0</v>
      </c>
      <c r="W224" s="335">
        <f t="shared" si="290"/>
        <v>0</v>
      </c>
    </row>
    <row r="225" spans="1:23" ht="13.5" thickTop="1" x14ac:dyDescent="0.2">
      <c r="L225" s="216" t="s">
        <v>24</v>
      </c>
      <c r="M225" s="232">
        <f t="shared" ref="M225:N227" si="291">+M173+M199</f>
        <v>0</v>
      </c>
      <c r="N225" s="233">
        <f t="shared" si="291"/>
        <v>0</v>
      </c>
      <c r="O225" s="234">
        <f t="shared" si="288"/>
        <v>0</v>
      </c>
      <c r="P225" s="235">
        <f>+P173+P199</f>
        <v>0</v>
      </c>
      <c r="Q225" s="263">
        <f>O225+P225</f>
        <v>0</v>
      </c>
      <c r="R225" s="232">
        <f t="shared" ref="R225:S227" si="292">+R173+R199</f>
        <v>0</v>
      </c>
      <c r="S225" s="233">
        <f t="shared" si="292"/>
        <v>0</v>
      </c>
      <c r="T225" s="234">
        <f t="shared" si="289"/>
        <v>0</v>
      </c>
      <c r="U225" s="235">
        <f>+U173+U199</f>
        <v>0</v>
      </c>
      <c r="V225" s="263">
        <f>T225+U225</f>
        <v>0</v>
      </c>
      <c r="W225" s="336">
        <f t="shared" ref="W225" si="293">IF(Q225=0,0,((V225/Q225)-1)*100)</f>
        <v>0</v>
      </c>
    </row>
    <row r="226" spans="1:23" x14ac:dyDescent="0.2">
      <c r="L226" s="216" t="s">
        <v>25</v>
      </c>
      <c r="M226" s="232">
        <f t="shared" si="291"/>
        <v>0</v>
      </c>
      <c r="N226" s="233">
        <f t="shared" si="291"/>
        <v>0</v>
      </c>
      <c r="O226" s="234">
        <f>M226+N226</f>
        <v>0</v>
      </c>
      <c r="P226" s="235">
        <f>+P174+P200</f>
        <v>0</v>
      </c>
      <c r="Q226" s="263">
        <f>O226+P226</f>
        <v>0</v>
      </c>
      <c r="R226" s="232">
        <f t="shared" si="292"/>
        <v>0</v>
      </c>
      <c r="S226" s="233">
        <f t="shared" si="292"/>
        <v>0</v>
      </c>
      <c r="T226" s="234">
        <f>R226+S226</f>
        <v>0</v>
      </c>
      <c r="U226" s="235">
        <f>+U174+U200</f>
        <v>0</v>
      </c>
      <c r="V226" s="263">
        <f>T226+U226</f>
        <v>0</v>
      </c>
      <c r="W226" s="336">
        <f t="shared" ref="W226" si="294">IF(Q226=0,0,((V226/Q226)-1)*100)</f>
        <v>0</v>
      </c>
    </row>
    <row r="227" spans="1:23" ht="13.5" thickBot="1" x14ac:dyDescent="0.25">
      <c r="L227" s="216" t="s">
        <v>26</v>
      </c>
      <c r="M227" s="232">
        <f t="shared" si="291"/>
        <v>0</v>
      </c>
      <c r="N227" s="233">
        <f t="shared" si="291"/>
        <v>0</v>
      </c>
      <c r="O227" s="242">
        <f>M227+N227</f>
        <v>0</v>
      </c>
      <c r="P227" s="243">
        <f>+P175+P201</f>
        <v>0</v>
      </c>
      <c r="Q227" s="263">
        <f>O227+P227</f>
        <v>0</v>
      </c>
      <c r="R227" s="232">
        <f t="shared" si="292"/>
        <v>0</v>
      </c>
      <c r="S227" s="233">
        <f t="shared" si="292"/>
        <v>0</v>
      </c>
      <c r="T227" s="242">
        <f>R227+S227</f>
        <v>0</v>
      </c>
      <c r="U227" s="243">
        <f>+U175+U201</f>
        <v>0</v>
      </c>
      <c r="V227" s="263">
        <f>T227+U227</f>
        <v>0</v>
      </c>
      <c r="W227" s="3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95">+N225+N226+N227</f>
        <v>0</v>
      </c>
      <c r="O228" s="246">
        <f t="shared" ref="O228" si="296">+O225+O226+O227</f>
        <v>0</v>
      </c>
      <c r="P228" s="247">
        <f t="shared" ref="P228" si="297">+P225+P226+P227</f>
        <v>0</v>
      </c>
      <c r="Q228" s="246">
        <f t="shared" ref="Q228" si="298">+Q225+Q226+Q227</f>
        <v>0</v>
      </c>
      <c r="R228" s="245">
        <f t="shared" ref="R228" si="299">+R225+R226+R227</f>
        <v>0</v>
      </c>
      <c r="S228" s="245">
        <f t="shared" ref="S228" si="300">+S225+S226+S227</f>
        <v>0</v>
      </c>
      <c r="T228" s="246">
        <f t="shared" ref="T228" si="301">+T225+T226+T227</f>
        <v>0</v>
      </c>
      <c r="U228" s="247">
        <f t="shared" ref="U228" si="302">+U225+U226+U227</f>
        <v>0</v>
      </c>
      <c r="V228" s="246">
        <f t="shared" ref="V228" si="303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304">+M177+M203</f>
        <v>0</v>
      </c>
      <c r="N229" s="233">
        <f t="shared" si="304"/>
        <v>0</v>
      </c>
      <c r="O229" s="242">
        <f t="shared" ref="O229" si="305">M229+N229</f>
        <v>0</v>
      </c>
      <c r="P229" s="249">
        <f>+P177+P203</f>
        <v>0</v>
      </c>
      <c r="Q229" s="263">
        <f>O229+P229</f>
        <v>0</v>
      </c>
      <c r="R229" s="232">
        <f t="shared" ref="R229:S231" si="306">+R177+R203</f>
        <v>0</v>
      </c>
      <c r="S229" s="233">
        <f t="shared" si="306"/>
        <v>0</v>
      </c>
      <c r="T229" s="242">
        <f>R229+S229</f>
        <v>0</v>
      </c>
      <c r="U229" s="249">
        <f>+U177+U203</f>
        <v>0</v>
      </c>
      <c r="V229" s="263">
        <f>T229+U229</f>
        <v>0</v>
      </c>
      <c r="W229" s="336">
        <f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304"/>
        <v>0</v>
      </c>
      <c r="N230" s="233">
        <f t="shared" si="304"/>
        <v>0</v>
      </c>
      <c r="O230" s="242">
        <f>M230+N230</f>
        <v>0</v>
      </c>
      <c r="P230" s="235">
        <f>+P178+P204</f>
        <v>0</v>
      </c>
      <c r="Q230" s="263">
        <f>O230+P230</f>
        <v>0</v>
      </c>
      <c r="R230" s="232">
        <f t="shared" si="306"/>
        <v>0</v>
      </c>
      <c r="S230" s="233">
        <f t="shared" si="306"/>
        <v>0</v>
      </c>
      <c r="T230" s="242">
        <f>R230+S230</f>
        <v>0</v>
      </c>
      <c r="U230" s="235">
        <f>+U178+U204</f>
        <v>0</v>
      </c>
      <c r="V230" s="263">
        <f>T230+U230</f>
        <v>0</v>
      </c>
      <c r="W230" s="336">
        <f t="shared" ref="W230" si="307"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304"/>
        <v>0</v>
      </c>
      <c r="N231" s="233">
        <f t="shared" si="304"/>
        <v>0</v>
      </c>
      <c r="O231" s="242">
        <f>M231+N231</f>
        <v>0</v>
      </c>
      <c r="P231" s="235">
        <f>+P179+P205</f>
        <v>0</v>
      </c>
      <c r="Q231" s="263">
        <f>O231+P231</f>
        <v>0</v>
      </c>
      <c r="R231" s="232">
        <f t="shared" si="306"/>
        <v>0</v>
      </c>
      <c r="S231" s="233">
        <f t="shared" si="306"/>
        <v>0</v>
      </c>
      <c r="T231" s="242">
        <f>R231+S231</f>
        <v>0</v>
      </c>
      <c r="U231" s="235">
        <f>+U179+U205</f>
        <v>0</v>
      </c>
      <c r="V231" s="263">
        <f>T231+U231</f>
        <v>0</v>
      </c>
      <c r="W231" s="3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308">+M229+M230+M231</f>
        <v>0</v>
      </c>
      <c r="N232" s="245">
        <f t="shared" si="308"/>
        <v>0</v>
      </c>
      <c r="O232" s="246">
        <f t="shared" si="308"/>
        <v>0</v>
      </c>
      <c r="P232" s="247">
        <f t="shared" si="308"/>
        <v>0</v>
      </c>
      <c r="Q232" s="246">
        <f t="shared" si="308"/>
        <v>0</v>
      </c>
      <c r="R232" s="245">
        <f t="shared" si="308"/>
        <v>0</v>
      </c>
      <c r="S232" s="245">
        <f t="shared" si="308"/>
        <v>0</v>
      </c>
      <c r="T232" s="246">
        <f t="shared" si="308"/>
        <v>0</v>
      </c>
      <c r="U232" s="247">
        <f t="shared" si="308"/>
        <v>0</v>
      </c>
      <c r="V232" s="246">
        <f t="shared" si="308"/>
        <v>0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309">+M224+M228+M232</f>
        <v>0</v>
      </c>
      <c r="N233" s="239">
        <f t="shared" si="309"/>
        <v>0</v>
      </c>
      <c r="O233" s="240">
        <f t="shared" si="309"/>
        <v>0</v>
      </c>
      <c r="P233" s="238">
        <f t="shared" si="309"/>
        <v>0</v>
      </c>
      <c r="Q233" s="240">
        <f t="shared" si="309"/>
        <v>0</v>
      </c>
      <c r="R233" s="238">
        <f t="shared" si="309"/>
        <v>0</v>
      </c>
      <c r="S233" s="239">
        <f t="shared" si="309"/>
        <v>0</v>
      </c>
      <c r="T233" s="240">
        <f t="shared" si="309"/>
        <v>0</v>
      </c>
      <c r="U233" s="238">
        <f t="shared" si="309"/>
        <v>0</v>
      </c>
      <c r="V233" s="240">
        <f t="shared" si="309"/>
        <v>0</v>
      </c>
      <c r="W233" s="335">
        <f t="shared" ref="W233" si="310"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311">+M220+M224+M228+M232</f>
        <v>0</v>
      </c>
      <c r="N234" s="239">
        <f t="shared" si="311"/>
        <v>0</v>
      </c>
      <c r="O234" s="240">
        <f t="shared" si="311"/>
        <v>0</v>
      </c>
      <c r="P234" s="238">
        <f t="shared" si="311"/>
        <v>0</v>
      </c>
      <c r="Q234" s="240">
        <f t="shared" si="311"/>
        <v>0</v>
      </c>
      <c r="R234" s="238">
        <f t="shared" si="311"/>
        <v>0</v>
      </c>
      <c r="S234" s="239">
        <f t="shared" si="311"/>
        <v>0</v>
      </c>
      <c r="T234" s="240">
        <f t="shared" si="311"/>
        <v>0</v>
      </c>
      <c r="U234" s="238">
        <f t="shared" si="311"/>
        <v>0</v>
      </c>
      <c r="V234" s="240">
        <f t="shared" si="311"/>
        <v>0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j3B85RBBEqPTxE7MJOdNL/VH2ihMBNuagwBppAnCiEyLLlMr81EwJfBIG1Nwq4f3D5xD7I/gA34tkmwYAB9zQw==" saltValue="pakok8w2wl9c3zwu6a4kCQ==" spinCount="100000" sheet="1" objects="1" scenarios="1"/>
  <mergeCells count="42">
    <mergeCell ref="L133:W133"/>
    <mergeCell ref="L210:W210"/>
    <mergeCell ref="L211:W211"/>
    <mergeCell ref="L158:W158"/>
    <mergeCell ref="L159:W159"/>
    <mergeCell ref="L184:W184"/>
    <mergeCell ref="L185:W185"/>
    <mergeCell ref="M135:Q13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M109:Q109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255" priority="831" operator="containsText" text="NOT OK">
      <formula>NOT(ISERROR(SEARCH("NOT OK",A1)))</formula>
    </cfRule>
  </conditionalFormatting>
  <conditionalFormatting sqref="A15:A16 K15:K16">
    <cfRule type="containsText" dxfId="254" priority="659" operator="containsText" text="NOT OK">
      <formula>NOT(ISERROR(SEARCH("NOT OK",A15)))</formula>
    </cfRule>
  </conditionalFormatting>
  <conditionalFormatting sqref="K41 A41">
    <cfRule type="containsText" dxfId="253" priority="658" operator="containsText" text="NOT OK">
      <formula>NOT(ISERROR(SEARCH("NOT OK",A41)))</formula>
    </cfRule>
  </conditionalFormatting>
  <conditionalFormatting sqref="K67 A67">
    <cfRule type="containsText" dxfId="252" priority="656" operator="containsText" text="NOT OK">
      <formula>NOT(ISERROR(SEARCH("NOT OK",A67)))</formula>
    </cfRule>
  </conditionalFormatting>
  <conditionalFormatting sqref="A119 K119">
    <cfRule type="containsText" dxfId="251" priority="653" operator="containsText" text="NOT OK">
      <formula>NOT(ISERROR(SEARCH("NOT OK",A119)))</formula>
    </cfRule>
  </conditionalFormatting>
  <conditionalFormatting sqref="K145 A145">
    <cfRule type="containsText" dxfId="250" priority="651" operator="containsText" text="NOT OK">
      <formula>NOT(ISERROR(SEARCH("NOT OK",A145)))</formula>
    </cfRule>
  </conditionalFormatting>
  <conditionalFormatting sqref="K197 A197">
    <cfRule type="containsText" dxfId="249" priority="648" operator="containsText" text="NOT OK">
      <formula>NOT(ISERROR(SEARCH("NOT OK",A197)))</formula>
    </cfRule>
  </conditionalFormatting>
  <conditionalFormatting sqref="K223 A223">
    <cfRule type="containsText" dxfId="248" priority="646" operator="containsText" text="NOT OK">
      <formula>NOT(ISERROR(SEARCH("NOT OK",A223)))</formula>
    </cfRule>
  </conditionalFormatting>
  <conditionalFormatting sqref="A223 K223">
    <cfRule type="containsText" dxfId="247" priority="644" operator="containsText" text="NOT OK">
      <formula>NOT(ISERROR(SEARCH("NOT OK",A223)))</formula>
    </cfRule>
  </conditionalFormatting>
  <conditionalFormatting sqref="A26 K26">
    <cfRule type="containsText" dxfId="246" priority="619" operator="containsText" text="NOT OK">
      <formula>NOT(ISERROR(SEARCH("NOT OK",A26)))</formula>
    </cfRule>
  </conditionalFormatting>
  <conditionalFormatting sqref="K104 A104">
    <cfRule type="containsText" dxfId="245" priority="614" operator="containsText" text="NOT OK">
      <formula>NOT(ISERROR(SEARCH("NOT OK",A104)))</formula>
    </cfRule>
  </conditionalFormatting>
  <conditionalFormatting sqref="A182 K182">
    <cfRule type="containsText" dxfId="244" priority="608" operator="containsText" text="NOT OK">
      <formula>NOT(ISERROR(SEARCH("NOT OK",A182)))</formula>
    </cfRule>
  </conditionalFormatting>
  <conditionalFormatting sqref="A208 K208">
    <cfRule type="containsText" dxfId="243" priority="536" operator="containsText" text="NOT OK">
      <formula>NOT(ISERROR(SEARCH("NOT OK",A208)))</formula>
    </cfRule>
  </conditionalFormatting>
  <conditionalFormatting sqref="K42 A42">
    <cfRule type="containsText" dxfId="242" priority="269" operator="containsText" text="NOT OK">
      <formula>NOT(ISERROR(SEARCH("NOT OK",A42)))</formula>
    </cfRule>
  </conditionalFormatting>
  <conditionalFormatting sqref="K224 A224">
    <cfRule type="containsText" dxfId="241" priority="261" operator="containsText" text="NOT OK">
      <formula>NOT(ISERROR(SEARCH("NOT OK",A224)))</formula>
    </cfRule>
  </conditionalFormatting>
  <conditionalFormatting sqref="A42 K42">
    <cfRule type="containsText" dxfId="240" priority="268" operator="containsText" text="NOT OK">
      <formula>NOT(ISERROR(SEARCH("NOT OK",A42)))</formula>
    </cfRule>
  </conditionalFormatting>
  <conditionalFormatting sqref="K25 A25">
    <cfRule type="containsText" dxfId="239" priority="259" operator="containsText" text="NOT OK">
      <formula>NOT(ISERROR(SEARCH("NOT OK",A25)))</formula>
    </cfRule>
  </conditionalFormatting>
  <conditionalFormatting sqref="K68 A68">
    <cfRule type="containsText" dxfId="238" priority="256" operator="containsText" text="NOT OK">
      <formula>NOT(ISERROR(SEARCH("NOT OK",A68)))</formula>
    </cfRule>
  </conditionalFormatting>
  <conditionalFormatting sqref="A68 K68">
    <cfRule type="containsText" dxfId="237" priority="255" operator="containsText" text="NOT OK">
      <formula>NOT(ISERROR(SEARCH("NOT OK",A68)))</formula>
    </cfRule>
  </conditionalFormatting>
  <conditionalFormatting sqref="K103 A103">
    <cfRule type="containsText" dxfId="236" priority="248" operator="containsText" text="NOT OK">
      <formula>NOT(ISERROR(SEARCH("NOT OK",A103)))</formula>
    </cfRule>
  </conditionalFormatting>
  <conditionalFormatting sqref="A120 K120">
    <cfRule type="containsText" dxfId="235" priority="247" operator="containsText" text="NOT OK">
      <formula>NOT(ISERROR(SEARCH("NOT OK",A120)))</formula>
    </cfRule>
  </conditionalFormatting>
  <conditionalFormatting sqref="A146 K146">
    <cfRule type="containsText" dxfId="234" priority="242" operator="containsText" text="NOT OK">
      <formula>NOT(ISERROR(SEARCH("NOT OK",A146)))</formula>
    </cfRule>
  </conditionalFormatting>
  <conditionalFormatting sqref="K181 A181">
    <cfRule type="containsText" dxfId="233" priority="234" operator="containsText" text="NOT OK">
      <formula>NOT(ISERROR(SEARCH("NOT OK",A181)))</formula>
    </cfRule>
  </conditionalFormatting>
  <conditionalFormatting sqref="K172 A172">
    <cfRule type="containsText" dxfId="232" priority="236" operator="containsText" text="NOT OK">
      <formula>NOT(ISERROR(SEARCH("NOT OK",A172)))</formula>
    </cfRule>
  </conditionalFormatting>
  <conditionalFormatting sqref="K198 A198">
    <cfRule type="containsText" dxfId="231" priority="233" operator="containsText" text="NOT OK">
      <formula>NOT(ISERROR(SEARCH("NOT OK",A198)))</formula>
    </cfRule>
  </conditionalFormatting>
  <conditionalFormatting sqref="A180 K180">
    <cfRule type="containsText" dxfId="230" priority="171" operator="containsText" text="NOT OK">
      <formula>NOT(ISERROR(SEARCH("NOT OK",A180)))</formula>
    </cfRule>
  </conditionalFormatting>
  <conditionalFormatting sqref="K102 A102">
    <cfRule type="containsText" dxfId="229" priority="173" operator="containsText" text="NOT OK">
      <formula>NOT(ISERROR(SEARCH("NOT OK",A102)))</formula>
    </cfRule>
  </conditionalFormatting>
  <conditionalFormatting sqref="K207 A207">
    <cfRule type="containsText" dxfId="228" priority="167" operator="containsText" text="NOT OK">
      <formula>NOT(ISERROR(SEARCH("NOT OK",A207)))</formula>
    </cfRule>
  </conditionalFormatting>
  <conditionalFormatting sqref="A24 K24">
    <cfRule type="containsText" dxfId="227" priority="174" operator="containsText" text="NOT OK">
      <formula>NOT(ISERROR(SEARCH("NOT OK",A24)))</formula>
    </cfRule>
  </conditionalFormatting>
  <conditionalFormatting sqref="K207 A207">
    <cfRule type="containsText" dxfId="226" priority="165" operator="containsText" text="NOT OK">
      <formula>NOT(ISERROR(SEARCH("NOT OK",A207)))</formula>
    </cfRule>
  </conditionalFormatting>
  <conditionalFormatting sqref="A206 K206">
    <cfRule type="containsText" dxfId="225" priority="164" operator="containsText" text="NOT OK">
      <formula>NOT(ISERROR(SEARCH("NOT OK",A206)))</formula>
    </cfRule>
  </conditionalFormatting>
  <conditionalFormatting sqref="A52 K52">
    <cfRule type="containsText" dxfId="224" priority="149" operator="containsText" text="NOT OK">
      <formula>NOT(ISERROR(SEARCH("NOT OK",A52)))</formula>
    </cfRule>
  </conditionalFormatting>
  <conditionalFormatting sqref="A52 K52">
    <cfRule type="containsText" dxfId="223" priority="148" operator="containsText" text="NOT OK">
      <formula>NOT(ISERROR(SEARCH("NOT OK",A52)))</formula>
    </cfRule>
  </conditionalFormatting>
  <conditionalFormatting sqref="A50 K50">
    <cfRule type="containsText" dxfId="222" priority="146" operator="containsText" text="NOT OK">
      <formula>NOT(ISERROR(SEARCH("NOT OK",A50)))</formula>
    </cfRule>
  </conditionalFormatting>
  <conditionalFormatting sqref="A78 K78">
    <cfRule type="containsText" dxfId="221" priority="145" operator="containsText" text="NOT OK">
      <formula>NOT(ISERROR(SEARCH("NOT OK",A78)))</formula>
    </cfRule>
  </conditionalFormatting>
  <conditionalFormatting sqref="A78 K78">
    <cfRule type="containsText" dxfId="220" priority="144" operator="containsText" text="NOT OK">
      <formula>NOT(ISERROR(SEARCH("NOT OK",A78)))</formula>
    </cfRule>
  </conditionalFormatting>
  <conditionalFormatting sqref="A76 K76">
    <cfRule type="containsText" dxfId="219" priority="142" operator="containsText" text="NOT OK">
      <formula>NOT(ISERROR(SEARCH("NOT OK",A76)))</formula>
    </cfRule>
  </conditionalFormatting>
  <conditionalFormatting sqref="K130 A130">
    <cfRule type="containsText" dxfId="218" priority="141" operator="containsText" text="NOT OK">
      <formula>NOT(ISERROR(SEARCH("NOT OK",A130)))</formula>
    </cfRule>
  </conditionalFormatting>
  <conditionalFormatting sqref="K130 A130">
    <cfRule type="containsText" dxfId="217" priority="140" operator="containsText" text="NOT OK">
      <formula>NOT(ISERROR(SEARCH("NOT OK",A130)))</formula>
    </cfRule>
  </conditionalFormatting>
  <conditionalFormatting sqref="K129 A129">
    <cfRule type="containsText" dxfId="216" priority="139" operator="containsText" text="NOT OK">
      <formula>NOT(ISERROR(SEARCH("NOT OK",A129)))</formula>
    </cfRule>
  </conditionalFormatting>
  <conditionalFormatting sqref="K128 A128">
    <cfRule type="containsText" dxfId="215" priority="138" operator="containsText" text="NOT OK">
      <formula>NOT(ISERROR(SEARCH("NOT OK",A128)))</formula>
    </cfRule>
  </conditionalFormatting>
  <conditionalFormatting sqref="K156 A156">
    <cfRule type="containsText" dxfId="214" priority="137" operator="containsText" text="NOT OK">
      <formula>NOT(ISERROR(SEARCH("NOT OK",A156)))</formula>
    </cfRule>
  </conditionalFormatting>
  <conditionalFormatting sqref="K156 A156">
    <cfRule type="containsText" dxfId="213" priority="136" operator="containsText" text="NOT OK">
      <formula>NOT(ISERROR(SEARCH("NOT OK",A156)))</formula>
    </cfRule>
  </conditionalFormatting>
  <conditionalFormatting sqref="K155 A155">
    <cfRule type="containsText" dxfId="212" priority="135" operator="containsText" text="NOT OK">
      <formula>NOT(ISERROR(SEARCH("NOT OK",A155)))</formula>
    </cfRule>
  </conditionalFormatting>
  <conditionalFormatting sqref="K154 A154">
    <cfRule type="containsText" dxfId="211" priority="134" operator="containsText" text="NOT OK">
      <formula>NOT(ISERROR(SEARCH("NOT OK",A154)))</formula>
    </cfRule>
  </conditionalFormatting>
  <conditionalFormatting sqref="A234 K234">
    <cfRule type="containsText" dxfId="210" priority="133" operator="containsText" text="NOT OK">
      <formula>NOT(ISERROR(SEARCH("NOT OK",A234)))</formula>
    </cfRule>
  </conditionalFormatting>
  <conditionalFormatting sqref="A234 K234">
    <cfRule type="containsText" dxfId="209" priority="132" operator="containsText" text="NOT OK">
      <formula>NOT(ISERROR(SEARCH("NOT OK",A234)))</formula>
    </cfRule>
  </conditionalFormatting>
  <conditionalFormatting sqref="K233 A233">
    <cfRule type="containsText" dxfId="208" priority="131" operator="containsText" text="NOT OK">
      <formula>NOT(ISERROR(SEARCH("NOT OK",A233)))</formula>
    </cfRule>
  </conditionalFormatting>
  <conditionalFormatting sqref="K233 A233">
    <cfRule type="containsText" dxfId="207" priority="130" operator="containsText" text="NOT OK">
      <formula>NOT(ISERROR(SEARCH("NOT OK",A233)))</formula>
    </cfRule>
  </conditionalFormatting>
  <conditionalFormatting sqref="A232 K232">
    <cfRule type="containsText" dxfId="206" priority="129" operator="containsText" text="NOT OK">
      <formula>NOT(ISERROR(SEARCH("NOT OK",A232)))</formula>
    </cfRule>
  </conditionalFormatting>
  <conditionalFormatting sqref="K51 A51">
    <cfRule type="containsText" dxfId="205" priority="128" operator="containsText" text="NOT OK">
      <formula>NOT(ISERROR(SEARCH("NOT OK",A51)))</formula>
    </cfRule>
  </conditionalFormatting>
  <conditionalFormatting sqref="K77 A77">
    <cfRule type="containsText" dxfId="204" priority="127" operator="containsText" text="NOT OK">
      <formula>NOT(ISERROR(SEARCH("NOT OK",A77)))</formula>
    </cfRule>
  </conditionalFormatting>
  <conditionalFormatting sqref="A31 K31">
    <cfRule type="containsText" dxfId="203" priority="126" operator="containsText" text="NOT OK">
      <formula>NOT(ISERROR(SEARCH("NOT OK",A31)))</formula>
    </cfRule>
  </conditionalFormatting>
  <conditionalFormatting sqref="A57 K57">
    <cfRule type="containsText" dxfId="202" priority="125" operator="containsText" text="NOT OK">
      <formula>NOT(ISERROR(SEARCH("NOT OK",A57)))</formula>
    </cfRule>
  </conditionalFormatting>
  <conditionalFormatting sqref="K109 A109">
    <cfRule type="containsText" dxfId="201" priority="124" operator="containsText" text="NOT OK">
      <formula>NOT(ISERROR(SEARCH("NOT OK",A109)))</formula>
    </cfRule>
  </conditionalFormatting>
  <conditionalFormatting sqref="K135 A135">
    <cfRule type="containsText" dxfId="200" priority="123" operator="containsText" text="NOT OK">
      <formula>NOT(ISERROR(SEARCH("NOT OK",A135)))</formula>
    </cfRule>
  </conditionalFormatting>
  <conditionalFormatting sqref="K187 A187">
    <cfRule type="containsText" dxfId="199" priority="122" operator="containsText" text="NOT OK">
      <formula>NOT(ISERROR(SEARCH("NOT OK",A187)))</formula>
    </cfRule>
  </conditionalFormatting>
  <conditionalFormatting sqref="K213 A213">
    <cfRule type="containsText" dxfId="198" priority="121" operator="containsText" text="NOT OK">
      <formula>NOT(ISERROR(SEARCH("NOT OK",A213)))</formula>
    </cfRule>
  </conditionalFormatting>
  <conditionalFormatting sqref="K46:K48 A46:A48">
    <cfRule type="containsText" dxfId="197" priority="57" operator="containsText" text="NOT OK">
      <formula>NOT(ISERROR(SEARCH("NOT OK",A46)))</formula>
    </cfRule>
  </conditionalFormatting>
  <conditionalFormatting sqref="K72:K74 A72:A74">
    <cfRule type="containsText" dxfId="196" priority="54" operator="containsText" text="NOT OK">
      <formula>NOT(ISERROR(SEARCH("NOT OK",A72)))</formula>
    </cfRule>
  </conditionalFormatting>
  <conditionalFormatting sqref="A124:A126 K124:K126">
    <cfRule type="containsText" dxfId="195" priority="51" operator="containsText" text="NOT OK">
      <formula>NOT(ISERROR(SEARCH("NOT OK",A124)))</formula>
    </cfRule>
  </conditionalFormatting>
  <conditionalFormatting sqref="A150:A152 K150:K152">
    <cfRule type="containsText" dxfId="194" priority="48" operator="containsText" text="NOT OK">
      <formula>NOT(ISERROR(SEARCH("NOT OK",A150)))</formula>
    </cfRule>
  </conditionalFormatting>
  <conditionalFormatting sqref="K202:K204 A202:A204">
    <cfRule type="containsText" dxfId="193" priority="45" operator="containsText" text="NOT OK">
      <formula>NOT(ISERROR(SEARCH("NOT OK",A202)))</formula>
    </cfRule>
  </conditionalFormatting>
  <conditionalFormatting sqref="K228:K230 A228:A230">
    <cfRule type="containsText" dxfId="192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9" min="11" max="22" man="1"/>
    <brk id="157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23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41"/>
    <col min="2" max="2" width="12.42578125" style="342" customWidth="1"/>
    <col min="3" max="3" width="12.5703125" style="342" customWidth="1"/>
    <col min="4" max="4" width="13" style="342" customWidth="1"/>
    <col min="5" max="5" width="11.85546875" style="342" customWidth="1"/>
    <col min="6" max="6" width="12.7109375" style="342" customWidth="1"/>
    <col min="7" max="7" width="13" style="342" customWidth="1"/>
    <col min="8" max="8" width="13.42578125" style="342" customWidth="1"/>
    <col min="9" max="9" width="12.140625" style="343" customWidth="1"/>
    <col min="10" max="10" width="6.7109375" style="342" customWidth="1"/>
    <col min="11" max="11" width="9.140625" style="341"/>
    <col min="12" max="12" width="13" style="342" customWidth="1"/>
    <col min="13" max="13" width="13.42578125" style="342" customWidth="1"/>
    <col min="14" max="14" width="12.85546875" style="342" customWidth="1"/>
    <col min="15" max="15" width="15.42578125" style="342" customWidth="1"/>
    <col min="16" max="16" width="13.28515625" style="342" customWidth="1"/>
    <col min="17" max="17" width="13.140625" style="342" customWidth="1"/>
    <col min="18" max="18" width="14.28515625" style="342" customWidth="1"/>
    <col min="19" max="19" width="12.7109375" style="342" customWidth="1"/>
    <col min="20" max="20" width="15.5703125" style="342" customWidth="1"/>
    <col min="21" max="21" width="14.28515625" style="342" customWidth="1"/>
    <col min="22" max="22" width="11.85546875" style="342" customWidth="1"/>
    <col min="23" max="23" width="14.7109375" style="343" customWidth="1"/>
    <col min="24" max="16384" width="9.140625" style="342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41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41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344"/>
      <c r="C4" s="345"/>
      <c r="D4" s="345"/>
      <c r="E4" s="345"/>
      <c r="F4" s="345"/>
      <c r="G4" s="345"/>
      <c r="H4" s="345"/>
      <c r="I4" s="346"/>
      <c r="J4" s="341"/>
      <c r="L4" s="347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9"/>
    </row>
    <row r="5" spans="1:23" ht="13.5" customHeight="1" thickTop="1" thickBot="1" x14ac:dyDescent="0.25">
      <c r="B5" s="350"/>
      <c r="C5" s="526" t="s">
        <v>4</v>
      </c>
      <c r="D5" s="527"/>
      <c r="E5" s="528"/>
      <c r="F5" s="526" t="s">
        <v>5</v>
      </c>
      <c r="G5" s="527"/>
      <c r="H5" s="528"/>
      <c r="I5" s="351" t="s">
        <v>6</v>
      </c>
      <c r="J5" s="341"/>
      <c r="L5" s="352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353" t="s">
        <v>6</v>
      </c>
    </row>
    <row r="6" spans="1:23" ht="13.5" thickTop="1" x14ac:dyDescent="0.2">
      <c r="B6" s="354" t="s">
        <v>7</v>
      </c>
      <c r="C6" s="355"/>
      <c r="D6" s="356"/>
      <c r="E6" s="108"/>
      <c r="F6" s="355"/>
      <c r="G6" s="356"/>
      <c r="H6" s="108"/>
      <c r="I6" s="357" t="s">
        <v>8</v>
      </c>
      <c r="J6" s="341"/>
      <c r="L6" s="358" t="s">
        <v>7</v>
      </c>
      <c r="M6" s="359"/>
      <c r="N6" s="347"/>
      <c r="O6" s="16"/>
      <c r="P6" s="17"/>
      <c r="Q6" s="20"/>
      <c r="R6" s="359"/>
      <c r="S6" s="347"/>
      <c r="T6" s="16"/>
      <c r="U6" s="17"/>
      <c r="V6" s="20"/>
      <c r="W6" s="360" t="s">
        <v>8</v>
      </c>
    </row>
    <row r="7" spans="1:23" ht="13.5" thickBot="1" x14ac:dyDescent="0.25">
      <c r="B7" s="361"/>
      <c r="C7" s="362" t="s">
        <v>9</v>
      </c>
      <c r="D7" s="363" t="s">
        <v>10</v>
      </c>
      <c r="E7" s="503" t="s">
        <v>11</v>
      </c>
      <c r="F7" s="362" t="s">
        <v>9</v>
      </c>
      <c r="G7" s="363" t="s">
        <v>10</v>
      </c>
      <c r="H7" s="503" t="s">
        <v>11</v>
      </c>
      <c r="I7" s="364"/>
      <c r="J7" s="341"/>
      <c r="L7" s="365"/>
      <c r="M7" s="366" t="s">
        <v>12</v>
      </c>
      <c r="N7" s="367" t="s">
        <v>13</v>
      </c>
      <c r="O7" s="25" t="s">
        <v>14</v>
      </c>
      <c r="P7" s="365" t="s">
        <v>15</v>
      </c>
      <c r="Q7" s="25" t="s">
        <v>11</v>
      </c>
      <c r="R7" s="366" t="s">
        <v>12</v>
      </c>
      <c r="S7" s="367" t="s">
        <v>13</v>
      </c>
      <c r="T7" s="25" t="s">
        <v>14</v>
      </c>
      <c r="U7" s="365" t="s">
        <v>15</v>
      </c>
      <c r="V7" s="25" t="s">
        <v>11</v>
      </c>
      <c r="W7" s="368"/>
    </row>
    <row r="8" spans="1:23" ht="6" customHeight="1" thickTop="1" x14ac:dyDescent="0.2">
      <c r="B8" s="354"/>
      <c r="C8" s="369"/>
      <c r="D8" s="370"/>
      <c r="E8" s="155"/>
      <c r="F8" s="369"/>
      <c r="G8" s="370"/>
      <c r="H8" s="155"/>
      <c r="I8" s="371"/>
      <c r="J8" s="341"/>
      <c r="L8" s="358"/>
      <c r="M8" s="372"/>
      <c r="N8" s="373"/>
      <c r="O8" s="31"/>
      <c r="P8" s="32"/>
      <c r="Q8" s="34"/>
      <c r="R8" s="372"/>
      <c r="S8" s="373"/>
      <c r="T8" s="31"/>
      <c r="U8" s="32"/>
      <c r="V8" s="34"/>
      <c r="W8" s="374"/>
    </row>
    <row r="9" spans="1:23" x14ac:dyDescent="0.2">
      <c r="A9" s="341" t="s">
        <v>44</v>
      </c>
      <c r="B9" s="354" t="s">
        <v>16</v>
      </c>
      <c r="C9" s="118">
        <v>1290</v>
      </c>
      <c r="D9" s="120">
        <v>1290</v>
      </c>
      <c r="E9" s="377">
        <f>+C9+D9</f>
        <v>2580</v>
      </c>
      <c r="F9" s="118">
        <v>0</v>
      </c>
      <c r="G9" s="120">
        <v>0</v>
      </c>
      <c r="H9" s="377">
        <f>+F9+G9</f>
        <v>0</v>
      </c>
      <c r="I9" s="378">
        <f t="shared" ref="I9:I26" si="0">IF(E9=0,0,((H9/E9)-1)*100)</f>
        <v>-100</v>
      </c>
      <c r="J9" s="341"/>
      <c r="L9" s="358" t="s">
        <v>16</v>
      </c>
      <c r="M9" s="39">
        <v>179723</v>
      </c>
      <c r="N9" s="37">
        <v>181050</v>
      </c>
      <c r="O9" s="167">
        <v>360773</v>
      </c>
      <c r="P9" s="138">
        <v>0</v>
      </c>
      <c r="Q9" s="167">
        <f>+O9+P9</f>
        <v>360773</v>
      </c>
      <c r="R9" s="39">
        <v>0</v>
      </c>
      <c r="S9" s="37">
        <v>0</v>
      </c>
      <c r="T9" s="167">
        <f>SUM(R9:S9)</f>
        <v>0</v>
      </c>
      <c r="U9" s="138">
        <v>0</v>
      </c>
      <c r="V9" s="167">
        <f t="shared" ref="V9" si="1">T9+U9</f>
        <v>0</v>
      </c>
      <c r="W9" s="381">
        <f t="shared" ref="W9:W26" si="2">IF(Q9=0,0,((V9/Q9)-1)*100)</f>
        <v>-100</v>
      </c>
    </row>
    <row r="10" spans="1:23" x14ac:dyDescent="0.2">
      <c r="A10" s="341" t="s">
        <v>44</v>
      </c>
      <c r="B10" s="354" t="s">
        <v>17</v>
      </c>
      <c r="C10" s="118">
        <v>1217</v>
      </c>
      <c r="D10" s="120">
        <v>1218</v>
      </c>
      <c r="E10" s="377">
        <f t="shared" ref="E10:E13" si="3">+C10+D10</f>
        <v>2435</v>
      </c>
      <c r="F10" s="118">
        <v>0</v>
      </c>
      <c r="G10" s="120">
        <v>0</v>
      </c>
      <c r="H10" s="377">
        <f t="shared" ref="H10:H17" si="4">+F10+G10</f>
        <v>0</v>
      </c>
      <c r="I10" s="378">
        <f t="shared" si="0"/>
        <v>-100</v>
      </c>
      <c r="J10" s="341"/>
      <c r="K10" s="382"/>
      <c r="L10" s="358" t="s">
        <v>17</v>
      </c>
      <c r="M10" s="39">
        <v>170660</v>
      </c>
      <c r="N10" s="37">
        <v>162945</v>
      </c>
      <c r="O10" s="167">
        <v>333605</v>
      </c>
      <c r="P10" s="138">
        <v>0</v>
      </c>
      <c r="Q10" s="167">
        <f t="shared" ref="Q10:Q13" si="5">+O10+P10</f>
        <v>333605</v>
      </c>
      <c r="R10" s="39">
        <v>0</v>
      </c>
      <c r="S10" s="37">
        <v>0</v>
      </c>
      <c r="T10" s="167">
        <f>SUM(R10:S10)</f>
        <v>0</v>
      </c>
      <c r="U10" s="138">
        <v>0</v>
      </c>
      <c r="V10" s="167">
        <f>T10+U10</f>
        <v>0</v>
      </c>
      <c r="W10" s="381">
        <f t="shared" si="2"/>
        <v>-100</v>
      </c>
    </row>
    <row r="11" spans="1:23" ht="13.5" thickBot="1" x14ac:dyDescent="0.25">
      <c r="A11" s="341" t="s">
        <v>44</v>
      </c>
      <c r="B11" s="361" t="s">
        <v>18</v>
      </c>
      <c r="C11" s="122">
        <v>1223</v>
      </c>
      <c r="D11" s="123">
        <v>1222</v>
      </c>
      <c r="E11" s="377">
        <f t="shared" si="3"/>
        <v>2445</v>
      </c>
      <c r="F11" s="122">
        <v>0</v>
      </c>
      <c r="G11" s="123">
        <v>0</v>
      </c>
      <c r="H11" s="377">
        <f t="shared" si="4"/>
        <v>0</v>
      </c>
      <c r="I11" s="378">
        <f t="shared" si="0"/>
        <v>-100</v>
      </c>
      <c r="J11" s="341"/>
      <c r="K11" s="382"/>
      <c r="L11" s="365" t="s">
        <v>18</v>
      </c>
      <c r="M11" s="39">
        <v>192903</v>
      </c>
      <c r="N11" s="37">
        <v>178371</v>
      </c>
      <c r="O11" s="167">
        <v>371274</v>
      </c>
      <c r="P11" s="138">
        <v>0</v>
      </c>
      <c r="Q11" s="265">
        <f t="shared" si="5"/>
        <v>371274</v>
      </c>
      <c r="R11" s="39">
        <v>0</v>
      </c>
      <c r="S11" s="37">
        <v>0</v>
      </c>
      <c r="T11" s="167">
        <f t="shared" ref="T11" si="6">SUM(R11:S11)</f>
        <v>0</v>
      </c>
      <c r="U11" s="138">
        <v>0</v>
      </c>
      <c r="V11" s="265">
        <f>T11+U11</f>
        <v>0</v>
      </c>
      <c r="W11" s="381">
        <f t="shared" si="2"/>
        <v>-100</v>
      </c>
    </row>
    <row r="12" spans="1:23" ht="14.25" thickTop="1" thickBot="1" x14ac:dyDescent="0.25">
      <c r="A12" s="341" t="s">
        <v>44</v>
      </c>
      <c r="B12" s="124" t="s">
        <v>19</v>
      </c>
      <c r="C12" s="385">
        <f t="shared" ref="C12:D12" si="7">+C9+C10+C11</f>
        <v>3730</v>
      </c>
      <c r="D12" s="386">
        <f t="shared" si="7"/>
        <v>3730</v>
      </c>
      <c r="E12" s="387">
        <f t="shared" si="3"/>
        <v>7460</v>
      </c>
      <c r="F12" s="385">
        <f t="shared" ref="F12:G12" si="8">+F9+F10+F11</f>
        <v>0</v>
      </c>
      <c r="G12" s="386">
        <f t="shared" si="8"/>
        <v>0</v>
      </c>
      <c r="H12" s="387">
        <f t="shared" si="4"/>
        <v>0</v>
      </c>
      <c r="I12" s="128">
        <f t="shared" si="0"/>
        <v>-100</v>
      </c>
      <c r="J12" s="341"/>
      <c r="L12" s="41" t="s">
        <v>19</v>
      </c>
      <c r="M12" s="45">
        <f>+M9+M10+M11</f>
        <v>543286</v>
      </c>
      <c r="N12" s="43">
        <f>+N9+N10+N11</f>
        <v>522366</v>
      </c>
      <c r="O12" s="168">
        <f t="shared" ref="O12:O13" si="9">+M12+N12</f>
        <v>1065652</v>
      </c>
      <c r="P12" s="43">
        <f>+P9+P10+P11</f>
        <v>0</v>
      </c>
      <c r="Q12" s="168">
        <f t="shared" si="5"/>
        <v>1065652</v>
      </c>
      <c r="R12" s="45">
        <f>+R9+R10+R11</f>
        <v>0</v>
      </c>
      <c r="S12" s="43">
        <f>+S9+S10+S11</f>
        <v>0</v>
      </c>
      <c r="T12" s="168">
        <f t="shared" ref="T12:T17" si="10">+R12+S12</f>
        <v>0</v>
      </c>
      <c r="U12" s="43">
        <f>+U9+U10+U11</f>
        <v>0</v>
      </c>
      <c r="V12" s="168">
        <f t="shared" ref="V12:V17" si="11">+T12+U12</f>
        <v>0</v>
      </c>
      <c r="W12" s="46">
        <f t="shared" si="2"/>
        <v>-100</v>
      </c>
    </row>
    <row r="13" spans="1:23" ht="13.5" thickTop="1" x14ac:dyDescent="0.2">
      <c r="A13" s="341" t="s">
        <v>44</v>
      </c>
      <c r="B13" s="354" t="s">
        <v>20</v>
      </c>
      <c r="C13" s="375">
        <v>1299</v>
      </c>
      <c r="D13" s="376">
        <v>1299</v>
      </c>
      <c r="E13" s="377">
        <f t="shared" si="3"/>
        <v>2598</v>
      </c>
      <c r="F13" s="375">
        <v>0</v>
      </c>
      <c r="G13" s="376">
        <v>0</v>
      </c>
      <c r="H13" s="377">
        <f t="shared" si="4"/>
        <v>0</v>
      </c>
      <c r="I13" s="378">
        <f t="shared" si="0"/>
        <v>-100</v>
      </c>
      <c r="J13" s="341"/>
      <c r="L13" s="358" t="s">
        <v>20</v>
      </c>
      <c r="M13" s="379">
        <v>193952</v>
      </c>
      <c r="N13" s="487">
        <v>205947</v>
      </c>
      <c r="O13" s="167">
        <f t="shared" si="9"/>
        <v>399899</v>
      </c>
      <c r="P13" s="138">
        <v>0</v>
      </c>
      <c r="Q13" s="167">
        <f t="shared" si="5"/>
        <v>399899</v>
      </c>
      <c r="R13" s="379">
        <v>0</v>
      </c>
      <c r="S13" s="487">
        <v>0</v>
      </c>
      <c r="T13" s="167">
        <f t="shared" si="10"/>
        <v>0</v>
      </c>
      <c r="U13" s="138">
        <v>0</v>
      </c>
      <c r="V13" s="167">
        <f t="shared" si="11"/>
        <v>0</v>
      </c>
      <c r="W13" s="381">
        <f t="shared" si="2"/>
        <v>-100</v>
      </c>
    </row>
    <row r="14" spans="1:23" x14ac:dyDescent="0.2">
      <c r="A14" s="341" t="s">
        <v>44</v>
      </c>
      <c r="B14" s="354" t="s">
        <v>21</v>
      </c>
      <c r="C14" s="375">
        <v>770</v>
      </c>
      <c r="D14" s="376">
        <v>769</v>
      </c>
      <c r="E14" s="377">
        <f>+C14+D14</f>
        <v>1539</v>
      </c>
      <c r="F14" s="375">
        <v>0</v>
      </c>
      <c r="G14" s="376">
        <v>0</v>
      </c>
      <c r="H14" s="377">
        <f>+F14+G14</f>
        <v>0</v>
      </c>
      <c r="I14" s="378">
        <f>IF(E14=0,0,((H14/E14)-1)*100)</f>
        <v>-100</v>
      </c>
      <c r="J14" s="341"/>
      <c r="L14" s="358" t="s">
        <v>21</v>
      </c>
      <c r="M14" s="380">
        <v>82105</v>
      </c>
      <c r="N14" s="471">
        <v>90183</v>
      </c>
      <c r="O14" s="170">
        <f>+M14+N14</f>
        <v>172288</v>
      </c>
      <c r="P14" s="138">
        <v>0</v>
      </c>
      <c r="Q14" s="167">
        <f>+O14+P14</f>
        <v>172288</v>
      </c>
      <c r="R14" s="380">
        <v>0</v>
      </c>
      <c r="S14" s="471">
        <v>0</v>
      </c>
      <c r="T14" s="170">
        <f>+R14+S14</f>
        <v>0</v>
      </c>
      <c r="U14" s="138">
        <v>0</v>
      </c>
      <c r="V14" s="167">
        <f>+T14+U14</f>
        <v>0</v>
      </c>
      <c r="W14" s="381">
        <f>IF(Q14=0,0,((V14/Q14)-1)*100)</f>
        <v>-100</v>
      </c>
    </row>
    <row r="15" spans="1:23" ht="13.5" thickBot="1" x14ac:dyDescent="0.25">
      <c r="A15" s="388" t="s">
        <v>44</v>
      </c>
      <c r="B15" s="354" t="s">
        <v>22</v>
      </c>
      <c r="C15" s="375">
        <v>349</v>
      </c>
      <c r="D15" s="376">
        <v>349</v>
      </c>
      <c r="E15" s="377">
        <f>+C15+D15</f>
        <v>698</v>
      </c>
      <c r="F15" s="375">
        <v>0</v>
      </c>
      <c r="G15" s="376">
        <v>0</v>
      </c>
      <c r="H15" s="377">
        <f>+F15+G15</f>
        <v>0</v>
      </c>
      <c r="I15" s="378">
        <f>IF(E15=0,0,((H15/E15)-1)*100)</f>
        <v>-100</v>
      </c>
      <c r="J15" s="388"/>
      <c r="L15" s="358" t="s">
        <v>22</v>
      </c>
      <c r="M15" s="380">
        <v>26501</v>
      </c>
      <c r="N15" s="471">
        <v>39696</v>
      </c>
      <c r="O15" s="472">
        <f>+M15+N15</f>
        <v>66197</v>
      </c>
      <c r="P15" s="481">
        <v>0</v>
      </c>
      <c r="Q15" s="167">
        <f>+O15+P15</f>
        <v>66197</v>
      </c>
      <c r="R15" s="380">
        <v>0</v>
      </c>
      <c r="S15" s="471">
        <v>0</v>
      </c>
      <c r="T15" s="472">
        <f>+R15+S15</f>
        <v>0</v>
      </c>
      <c r="U15" s="481">
        <v>0</v>
      </c>
      <c r="V15" s="167">
        <f>+T15+U15</f>
        <v>0</v>
      </c>
      <c r="W15" s="381">
        <f>IF(Q15=0,0,((V15/Q15)-1)*100)</f>
        <v>-100</v>
      </c>
    </row>
    <row r="16" spans="1:23" ht="14.25" thickTop="1" thickBot="1" x14ac:dyDescent="0.25">
      <c r="A16" s="341" t="s">
        <v>44</v>
      </c>
      <c r="B16" s="124" t="s">
        <v>23</v>
      </c>
      <c r="C16" s="385">
        <f t="shared" ref="C16:H16" si="12">+C13+C14+C15</f>
        <v>2418</v>
      </c>
      <c r="D16" s="386">
        <f t="shared" si="12"/>
        <v>2417</v>
      </c>
      <c r="E16" s="387">
        <f t="shared" si="12"/>
        <v>4835</v>
      </c>
      <c r="F16" s="385">
        <f t="shared" si="12"/>
        <v>0</v>
      </c>
      <c r="G16" s="386">
        <f t="shared" si="12"/>
        <v>0</v>
      </c>
      <c r="H16" s="387">
        <f t="shared" si="12"/>
        <v>0</v>
      </c>
      <c r="I16" s="128">
        <f>IF(E16=0,0,((H16/E16)-1)*100)</f>
        <v>-100</v>
      </c>
      <c r="J16" s="341"/>
      <c r="L16" s="41" t="s">
        <v>23</v>
      </c>
      <c r="M16" s="43">
        <f t="shared" ref="M16:V16" si="13">+M13+M14+M15</f>
        <v>302558</v>
      </c>
      <c r="N16" s="469">
        <f t="shared" si="13"/>
        <v>335826</v>
      </c>
      <c r="O16" s="478">
        <f t="shared" si="13"/>
        <v>638384</v>
      </c>
      <c r="P16" s="482">
        <f t="shared" si="13"/>
        <v>0</v>
      </c>
      <c r="Q16" s="168">
        <f t="shared" si="13"/>
        <v>638384</v>
      </c>
      <c r="R16" s="43">
        <f t="shared" si="13"/>
        <v>0</v>
      </c>
      <c r="S16" s="469">
        <f t="shared" si="13"/>
        <v>0</v>
      </c>
      <c r="T16" s="478">
        <f t="shared" si="13"/>
        <v>0</v>
      </c>
      <c r="U16" s="482">
        <f t="shared" si="13"/>
        <v>0</v>
      </c>
      <c r="V16" s="168">
        <f t="shared" si="13"/>
        <v>0</v>
      </c>
      <c r="W16" s="46">
        <f>IF(Q16=0,0,((V16/Q16)-1)*100)</f>
        <v>-100</v>
      </c>
    </row>
    <row r="17" spans="1:23" ht="13.5" thickTop="1" x14ac:dyDescent="0.2">
      <c r="A17" s="341" t="s">
        <v>44</v>
      </c>
      <c r="B17" s="354" t="s">
        <v>24</v>
      </c>
      <c r="C17" s="375">
        <v>0</v>
      </c>
      <c r="D17" s="376">
        <v>0</v>
      </c>
      <c r="E17" s="377">
        <f t="shared" ref="E17" si="14">+C17+D17</f>
        <v>0</v>
      </c>
      <c r="F17" s="375">
        <v>0</v>
      </c>
      <c r="G17" s="376">
        <v>0</v>
      </c>
      <c r="H17" s="377">
        <f t="shared" si="4"/>
        <v>0</v>
      </c>
      <c r="I17" s="378">
        <f t="shared" si="0"/>
        <v>0</v>
      </c>
      <c r="J17" s="388"/>
      <c r="L17" s="358" t="s">
        <v>24</v>
      </c>
      <c r="M17" s="380">
        <v>0</v>
      </c>
      <c r="N17" s="471">
        <v>0</v>
      </c>
      <c r="O17" s="472">
        <f t="shared" ref="O17" si="15">+M17+N17</f>
        <v>0</v>
      </c>
      <c r="P17" s="481">
        <v>0</v>
      </c>
      <c r="Q17" s="167">
        <f t="shared" ref="Q17" si="16">+O17+P17</f>
        <v>0</v>
      </c>
      <c r="R17" s="380">
        <v>0</v>
      </c>
      <c r="S17" s="471">
        <v>0</v>
      </c>
      <c r="T17" s="472">
        <f t="shared" si="10"/>
        <v>0</v>
      </c>
      <c r="U17" s="481">
        <v>0</v>
      </c>
      <c r="V17" s="167">
        <f t="shared" si="11"/>
        <v>0</v>
      </c>
      <c r="W17" s="381">
        <f t="shared" si="2"/>
        <v>0</v>
      </c>
    </row>
    <row r="18" spans="1:23" x14ac:dyDescent="0.2">
      <c r="A18" s="341" t="s">
        <v>44</v>
      </c>
      <c r="B18" s="354" t="s">
        <v>25</v>
      </c>
      <c r="C18" s="375">
        <v>0</v>
      </c>
      <c r="D18" s="376">
        <v>0</v>
      </c>
      <c r="E18" s="377">
        <f>+C18+D18</f>
        <v>0</v>
      </c>
      <c r="F18" s="375">
        <v>0</v>
      </c>
      <c r="G18" s="376">
        <v>0</v>
      </c>
      <c r="H18" s="377">
        <f>+F18+G18</f>
        <v>0</v>
      </c>
      <c r="I18" s="378">
        <f>IF(E18=0,0,((H18/E18)-1)*100)</f>
        <v>0</v>
      </c>
      <c r="L18" s="358" t="s">
        <v>25</v>
      </c>
      <c r="M18" s="380">
        <v>0</v>
      </c>
      <c r="N18" s="471">
        <v>0</v>
      </c>
      <c r="O18" s="472">
        <f>+M18+N18</f>
        <v>0</v>
      </c>
      <c r="P18" s="484">
        <v>0</v>
      </c>
      <c r="Q18" s="167">
        <f>+O18+P18</f>
        <v>0</v>
      </c>
      <c r="R18" s="380">
        <v>0</v>
      </c>
      <c r="S18" s="471">
        <v>0</v>
      </c>
      <c r="T18" s="472">
        <f>+R18+S18</f>
        <v>0</v>
      </c>
      <c r="U18" s="484">
        <v>0</v>
      </c>
      <c r="V18" s="167">
        <f>T18+U18</f>
        <v>0</v>
      </c>
      <c r="W18" s="381">
        <f>IF(Q18=0,0,((V18/Q18)-1)*100)</f>
        <v>0</v>
      </c>
    </row>
    <row r="19" spans="1:23" ht="13.5" thickBot="1" x14ac:dyDescent="0.25">
      <c r="A19" s="389" t="s">
        <v>44</v>
      </c>
      <c r="B19" s="354" t="s">
        <v>26</v>
      </c>
      <c r="C19" s="375">
        <v>0</v>
      </c>
      <c r="D19" s="376">
        <v>0</v>
      </c>
      <c r="E19" s="377">
        <f>+C19+D19</f>
        <v>0</v>
      </c>
      <c r="F19" s="375">
        <v>0</v>
      </c>
      <c r="G19" s="376">
        <v>0</v>
      </c>
      <c r="H19" s="377">
        <f>+F19+G19</f>
        <v>0</v>
      </c>
      <c r="I19" s="378">
        <f>IF(E19=0,0,((H19/E19)-1)*100)</f>
        <v>0</v>
      </c>
      <c r="J19" s="390"/>
      <c r="L19" s="358" t="s">
        <v>26</v>
      </c>
      <c r="M19" s="380">
        <v>0</v>
      </c>
      <c r="N19" s="471">
        <v>0</v>
      </c>
      <c r="O19" s="472">
        <f>+M19+N19</f>
        <v>0</v>
      </c>
      <c r="P19" s="481">
        <v>0</v>
      </c>
      <c r="Q19" s="167">
        <f>+O19+P19</f>
        <v>0</v>
      </c>
      <c r="R19" s="380">
        <v>0</v>
      </c>
      <c r="S19" s="471">
        <v>0</v>
      </c>
      <c r="T19" s="472">
        <f>+R19+S19</f>
        <v>0</v>
      </c>
      <c r="U19" s="481">
        <v>0</v>
      </c>
      <c r="V19" s="167">
        <f>+T19+U19</f>
        <v>0</v>
      </c>
      <c r="W19" s="381">
        <f>IF(Q19=0,0,((V19/Q19)-1)*100)</f>
        <v>0</v>
      </c>
    </row>
    <row r="20" spans="1:23" ht="15.75" customHeight="1" thickTop="1" thickBot="1" x14ac:dyDescent="0.25">
      <c r="A20" s="391" t="s">
        <v>44</v>
      </c>
      <c r="B20" s="131" t="s">
        <v>27</v>
      </c>
      <c r="C20" s="385">
        <f>+C17+C18+C19</f>
        <v>0</v>
      </c>
      <c r="D20" s="392">
        <f t="shared" ref="D20:H20" si="17">+D17+D18+D19</f>
        <v>0</v>
      </c>
      <c r="E20" s="393">
        <f t="shared" si="17"/>
        <v>0</v>
      </c>
      <c r="F20" s="385">
        <f t="shared" si="17"/>
        <v>0</v>
      </c>
      <c r="G20" s="392">
        <f t="shared" si="17"/>
        <v>0</v>
      </c>
      <c r="H20" s="393">
        <f t="shared" si="17"/>
        <v>0</v>
      </c>
      <c r="I20" s="128">
        <f>IF(E20=0,0,((H20/E20)-1)*100)</f>
        <v>0</v>
      </c>
      <c r="J20" s="391"/>
      <c r="K20" s="394"/>
      <c r="L20" s="47" t="s">
        <v>27</v>
      </c>
      <c r="M20" s="49">
        <f>+M17+M18+M19</f>
        <v>0</v>
      </c>
      <c r="N20" s="470">
        <f t="shared" ref="N20:V20" si="18">+N17+N18+N19</f>
        <v>0</v>
      </c>
      <c r="O20" s="474">
        <f t="shared" si="18"/>
        <v>0</v>
      </c>
      <c r="P20" s="483">
        <f t="shared" si="18"/>
        <v>0</v>
      </c>
      <c r="Q20" s="169">
        <f t="shared" si="18"/>
        <v>0</v>
      </c>
      <c r="R20" s="49">
        <f t="shared" si="18"/>
        <v>0</v>
      </c>
      <c r="S20" s="470">
        <f t="shared" si="18"/>
        <v>0</v>
      </c>
      <c r="T20" s="474">
        <f t="shared" si="18"/>
        <v>0</v>
      </c>
      <c r="U20" s="483">
        <f t="shared" si="18"/>
        <v>0</v>
      </c>
      <c r="V20" s="169">
        <f t="shared" si="18"/>
        <v>0</v>
      </c>
      <c r="W20" s="50">
        <f>IF(Q20=0,0,((V20/Q20)-1)*100)</f>
        <v>0</v>
      </c>
    </row>
    <row r="21" spans="1:23" ht="13.5" thickTop="1" x14ac:dyDescent="0.2">
      <c r="A21" s="341" t="s">
        <v>44</v>
      </c>
      <c r="B21" s="354" t="s">
        <v>28</v>
      </c>
      <c r="C21" s="375">
        <v>0</v>
      </c>
      <c r="D21" s="376">
        <v>0</v>
      </c>
      <c r="E21" s="395">
        <f>+C21+D21</f>
        <v>0</v>
      </c>
      <c r="F21" s="375">
        <v>0</v>
      </c>
      <c r="G21" s="376">
        <v>0</v>
      </c>
      <c r="H21" s="395">
        <f>+F21+G21</f>
        <v>0</v>
      </c>
      <c r="I21" s="378">
        <f t="shared" ref="I21" si="19">IF(E21=0,0,((H21/E21)-1)*100)</f>
        <v>0</v>
      </c>
      <c r="J21" s="388"/>
      <c r="L21" s="358" t="s">
        <v>29</v>
      </c>
      <c r="M21" s="380">
        <v>0</v>
      </c>
      <c r="N21" s="471">
        <v>0</v>
      </c>
      <c r="O21" s="472">
        <f>+M21+N21</f>
        <v>0</v>
      </c>
      <c r="P21" s="481">
        <v>0</v>
      </c>
      <c r="Q21" s="167">
        <f>+O21+P21</f>
        <v>0</v>
      </c>
      <c r="R21" s="380">
        <v>0</v>
      </c>
      <c r="S21" s="471">
        <v>0</v>
      </c>
      <c r="T21" s="472">
        <f>+R21+S21</f>
        <v>0</v>
      </c>
      <c r="U21" s="481">
        <v>0</v>
      </c>
      <c r="V21" s="167">
        <f>+T21+U21</f>
        <v>0</v>
      </c>
      <c r="W21" s="381">
        <f t="shared" ref="W21" si="20">IF(Q21=0,0,((V21/Q21)-1)*100)</f>
        <v>0</v>
      </c>
    </row>
    <row r="22" spans="1:23" x14ac:dyDescent="0.2">
      <c r="A22" s="341" t="s">
        <v>44</v>
      </c>
      <c r="B22" s="354" t="s">
        <v>30</v>
      </c>
      <c r="C22" s="375">
        <v>0</v>
      </c>
      <c r="D22" s="376">
        <v>0</v>
      </c>
      <c r="E22" s="396">
        <f>+C22+D22</f>
        <v>0</v>
      </c>
      <c r="F22" s="375">
        <v>0</v>
      </c>
      <c r="G22" s="376">
        <v>0</v>
      </c>
      <c r="H22" s="396">
        <f>+F22+G22</f>
        <v>0</v>
      </c>
      <c r="I22" s="378">
        <f>IF(E22=0,0,((H22/E22)-1)*100)</f>
        <v>0</v>
      </c>
      <c r="J22" s="388"/>
      <c r="L22" s="358" t="s">
        <v>30</v>
      </c>
      <c r="M22" s="380">
        <v>0</v>
      </c>
      <c r="N22" s="471">
        <v>0</v>
      </c>
      <c r="O22" s="472">
        <f>+M22+N22</f>
        <v>0</v>
      </c>
      <c r="P22" s="481">
        <v>0</v>
      </c>
      <c r="Q22" s="167">
        <f>+O22+P22</f>
        <v>0</v>
      </c>
      <c r="R22" s="380">
        <v>0</v>
      </c>
      <c r="S22" s="471">
        <v>0</v>
      </c>
      <c r="T22" s="472">
        <f>+R22+S22</f>
        <v>0</v>
      </c>
      <c r="U22" s="481">
        <v>0</v>
      </c>
      <c r="V22" s="167">
        <f>+T22+U22</f>
        <v>0</v>
      </c>
      <c r="W22" s="381">
        <f>IF(Q22=0,0,((V22/Q22)-1)*100)</f>
        <v>0</v>
      </c>
    </row>
    <row r="23" spans="1:23" ht="13.5" thickBot="1" x14ac:dyDescent="0.25">
      <c r="A23" s="341" t="s">
        <v>44</v>
      </c>
      <c r="B23" s="354" t="s">
        <v>31</v>
      </c>
      <c r="C23" s="375">
        <v>0</v>
      </c>
      <c r="D23" s="397">
        <v>0</v>
      </c>
      <c r="E23" s="398">
        <f>+C23+D23</f>
        <v>0</v>
      </c>
      <c r="F23" s="375">
        <v>0</v>
      </c>
      <c r="G23" s="397">
        <v>0</v>
      </c>
      <c r="H23" s="398">
        <f>+F23+G23</f>
        <v>0</v>
      </c>
      <c r="I23" s="399">
        <f t="shared" ref="I23:I25" si="21">IF(E23=0,0,((H23/E23)-1)*100)</f>
        <v>0</v>
      </c>
      <c r="J23" s="388"/>
      <c r="L23" s="358" t="s">
        <v>31</v>
      </c>
      <c r="M23" s="380">
        <v>0</v>
      </c>
      <c r="N23" s="471">
        <v>0</v>
      </c>
      <c r="O23" s="472">
        <f>+M23+N23</f>
        <v>0</v>
      </c>
      <c r="P23" s="481">
        <v>0</v>
      </c>
      <c r="Q23" s="167">
        <f>+O23+P23</f>
        <v>0</v>
      </c>
      <c r="R23" s="380">
        <v>0</v>
      </c>
      <c r="S23" s="471">
        <v>0</v>
      </c>
      <c r="T23" s="472">
        <f>+R23+S23</f>
        <v>0</v>
      </c>
      <c r="U23" s="481">
        <v>0</v>
      </c>
      <c r="V23" s="167">
        <f>+T23+U23</f>
        <v>0</v>
      </c>
      <c r="W23" s="381">
        <f t="shared" ref="W23:W25" si="22">IF(Q23=0,0,((V23/Q23)-1)*100)</f>
        <v>0</v>
      </c>
    </row>
    <row r="24" spans="1:23" ht="15.75" customHeight="1" thickTop="1" thickBot="1" x14ac:dyDescent="0.25">
      <c r="A24" s="391" t="s">
        <v>44</v>
      </c>
      <c r="B24" s="131" t="s">
        <v>32</v>
      </c>
      <c r="C24" s="385">
        <f t="shared" ref="C24:H24" si="23">+C21+C22+C23</f>
        <v>0</v>
      </c>
      <c r="D24" s="392">
        <f t="shared" si="23"/>
        <v>0</v>
      </c>
      <c r="E24" s="393">
        <f t="shared" si="23"/>
        <v>0</v>
      </c>
      <c r="F24" s="385">
        <f t="shared" si="23"/>
        <v>0</v>
      </c>
      <c r="G24" s="392">
        <f t="shared" si="23"/>
        <v>0</v>
      </c>
      <c r="H24" s="393">
        <f t="shared" si="23"/>
        <v>0</v>
      </c>
      <c r="I24" s="128">
        <f t="shared" si="21"/>
        <v>0</v>
      </c>
      <c r="J24" s="391"/>
      <c r="K24" s="394"/>
      <c r="L24" s="47" t="s">
        <v>32</v>
      </c>
      <c r="M24" s="49">
        <f t="shared" ref="M24:V24" si="24">+M21+M22+M23</f>
        <v>0</v>
      </c>
      <c r="N24" s="470">
        <f t="shared" si="24"/>
        <v>0</v>
      </c>
      <c r="O24" s="474">
        <f t="shared" si="24"/>
        <v>0</v>
      </c>
      <c r="P24" s="483">
        <f t="shared" si="24"/>
        <v>0</v>
      </c>
      <c r="Q24" s="169">
        <f t="shared" si="24"/>
        <v>0</v>
      </c>
      <c r="R24" s="49">
        <f t="shared" si="24"/>
        <v>0</v>
      </c>
      <c r="S24" s="470">
        <f t="shared" si="24"/>
        <v>0</v>
      </c>
      <c r="T24" s="474">
        <f t="shared" si="24"/>
        <v>0</v>
      </c>
      <c r="U24" s="483">
        <f t="shared" si="24"/>
        <v>0</v>
      </c>
      <c r="V24" s="169">
        <f t="shared" si="24"/>
        <v>0</v>
      </c>
      <c r="W24" s="50">
        <f t="shared" si="22"/>
        <v>0</v>
      </c>
    </row>
    <row r="25" spans="1:23" s="1" customFormat="1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25">+C16+C20+C24</f>
        <v>2418</v>
      </c>
      <c r="D25" s="127">
        <f t="shared" si="25"/>
        <v>2417</v>
      </c>
      <c r="E25" s="297">
        <f t="shared" si="25"/>
        <v>4835</v>
      </c>
      <c r="F25" s="125">
        <f t="shared" si="25"/>
        <v>0</v>
      </c>
      <c r="G25" s="127">
        <f t="shared" si="25"/>
        <v>0</v>
      </c>
      <c r="H25" s="297">
        <f t="shared" si="25"/>
        <v>0</v>
      </c>
      <c r="I25" s="128">
        <f t="shared" si="21"/>
        <v>-100</v>
      </c>
      <c r="J25" s="3"/>
      <c r="K25" s="3"/>
      <c r="L25" s="41" t="s">
        <v>33</v>
      </c>
      <c r="M25" s="42">
        <f t="shared" ref="M25:V25" si="26">+M16+M20+M24</f>
        <v>302558</v>
      </c>
      <c r="N25" s="42">
        <f t="shared" si="26"/>
        <v>335826</v>
      </c>
      <c r="O25" s="493">
        <f t="shared" si="26"/>
        <v>638384</v>
      </c>
      <c r="P25" s="42">
        <f t="shared" si="26"/>
        <v>0</v>
      </c>
      <c r="Q25" s="493">
        <f t="shared" si="26"/>
        <v>638384</v>
      </c>
      <c r="R25" s="42">
        <f t="shared" si="26"/>
        <v>0</v>
      </c>
      <c r="S25" s="42">
        <f t="shared" si="26"/>
        <v>0</v>
      </c>
      <c r="T25" s="493">
        <f t="shared" si="26"/>
        <v>0</v>
      </c>
      <c r="U25" s="42">
        <f t="shared" si="26"/>
        <v>0</v>
      </c>
      <c r="V25" s="493">
        <f t="shared" si="26"/>
        <v>0</v>
      </c>
      <c r="W25" s="46">
        <f t="shared" si="22"/>
        <v>-100</v>
      </c>
    </row>
    <row r="26" spans="1:23" ht="14.25" thickTop="1" thickBot="1" x14ac:dyDescent="0.25">
      <c r="A26" s="341" t="s">
        <v>44</v>
      </c>
      <c r="B26" s="124" t="s">
        <v>34</v>
      </c>
      <c r="C26" s="385">
        <f t="shared" ref="C26:H26" si="27">+C12+C16+C20+C24</f>
        <v>6148</v>
      </c>
      <c r="D26" s="386">
        <f t="shared" si="27"/>
        <v>6147</v>
      </c>
      <c r="E26" s="400">
        <f t="shared" si="27"/>
        <v>12295</v>
      </c>
      <c r="F26" s="385">
        <f t="shared" si="27"/>
        <v>0</v>
      </c>
      <c r="G26" s="386">
        <f t="shared" si="27"/>
        <v>0</v>
      </c>
      <c r="H26" s="400">
        <f t="shared" si="27"/>
        <v>0</v>
      </c>
      <c r="I26" s="128">
        <f t="shared" si="0"/>
        <v>-100</v>
      </c>
      <c r="J26" s="341"/>
      <c r="L26" s="467" t="s">
        <v>34</v>
      </c>
      <c r="M26" s="43">
        <f t="shared" ref="M26:V26" si="28">+M12+M16+M20+M24</f>
        <v>845844</v>
      </c>
      <c r="N26" s="469">
        <f t="shared" si="28"/>
        <v>858192</v>
      </c>
      <c r="O26" s="473">
        <f t="shared" si="28"/>
        <v>1704036</v>
      </c>
      <c r="P26" s="482">
        <f t="shared" si="28"/>
        <v>0</v>
      </c>
      <c r="Q26" s="299">
        <f t="shared" si="28"/>
        <v>1704036</v>
      </c>
      <c r="R26" s="43">
        <f t="shared" si="28"/>
        <v>0</v>
      </c>
      <c r="S26" s="469">
        <f t="shared" si="28"/>
        <v>0</v>
      </c>
      <c r="T26" s="473">
        <f t="shared" si="28"/>
        <v>0</v>
      </c>
      <c r="U26" s="482">
        <f t="shared" si="28"/>
        <v>0</v>
      </c>
      <c r="V26" s="299">
        <f t="shared" si="28"/>
        <v>0</v>
      </c>
      <c r="W26" s="46">
        <f t="shared" si="2"/>
        <v>-100</v>
      </c>
    </row>
    <row r="27" spans="1:23" ht="14.25" thickTop="1" thickBot="1" x14ac:dyDescent="0.25">
      <c r="B27" s="401" t="s">
        <v>35</v>
      </c>
      <c r="C27" s="402"/>
      <c r="D27" s="402"/>
      <c r="E27" s="402"/>
      <c r="F27" s="402"/>
      <c r="G27" s="402"/>
      <c r="H27" s="402"/>
      <c r="I27" s="402"/>
      <c r="J27" s="402"/>
      <c r="L27" s="403" t="s">
        <v>35</v>
      </c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41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41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344"/>
      <c r="C30" s="402"/>
      <c r="D30" s="402"/>
      <c r="E30" s="402"/>
      <c r="F30" s="402"/>
      <c r="G30" s="402"/>
      <c r="H30" s="402"/>
      <c r="I30" s="346"/>
      <c r="J30" s="341"/>
      <c r="L30" s="347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9"/>
    </row>
    <row r="31" spans="1:23" ht="13.5" customHeight="1" thickTop="1" thickBot="1" x14ac:dyDescent="0.25">
      <c r="B31" s="350"/>
      <c r="C31" s="526" t="s">
        <v>4</v>
      </c>
      <c r="D31" s="527"/>
      <c r="E31" s="528"/>
      <c r="F31" s="526" t="s">
        <v>5</v>
      </c>
      <c r="G31" s="527"/>
      <c r="H31" s="528"/>
      <c r="I31" s="351" t="s">
        <v>6</v>
      </c>
      <c r="J31" s="341"/>
      <c r="L31" s="352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353" t="s">
        <v>6</v>
      </c>
    </row>
    <row r="32" spans="1:23" ht="13.5" thickTop="1" x14ac:dyDescent="0.2">
      <c r="B32" s="354" t="s">
        <v>7</v>
      </c>
      <c r="C32" s="355"/>
      <c r="D32" s="356"/>
      <c r="E32" s="108"/>
      <c r="F32" s="355"/>
      <c r="G32" s="356"/>
      <c r="H32" s="108"/>
      <c r="I32" s="357" t="s">
        <v>8</v>
      </c>
      <c r="J32" s="341"/>
      <c r="L32" s="358" t="s">
        <v>7</v>
      </c>
      <c r="M32" s="359"/>
      <c r="N32" s="347"/>
      <c r="O32" s="16"/>
      <c r="P32" s="17"/>
      <c r="Q32" s="20"/>
      <c r="R32" s="359"/>
      <c r="S32" s="347"/>
      <c r="T32" s="16"/>
      <c r="U32" s="17"/>
      <c r="V32" s="20"/>
      <c r="W32" s="360" t="s">
        <v>8</v>
      </c>
    </row>
    <row r="33" spans="1:23" ht="13.5" thickBot="1" x14ac:dyDescent="0.25">
      <c r="B33" s="361"/>
      <c r="C33" s="362" t="s">
        <v>9</v>
      </c>
      <c r="D33" s="363" t="s">
        <v>10</v>
      </c>
      <c r="E33" s="503" t="s">
        <v>11</v>
      </c>
      <c r="F33" s="362" t="s">
        <v>9</v>
      </c>
      <c r="G33" s="363" t="s">
        <v>10</v>
      </c>
      <c r="H33" s="503" t="s">
        <v>11</v>
      </c>
      <c r="I33" s="364"/>
      <c r="J33" s="341"/>
      <c r="L33" s="365"/>
      <c r="M33" s="366" t="s">
        <v>12</v>
      </c>
      <c r="N33" s="367" t="s">
        <v>13</v>
      </c>
      <c r="O33" s="25" t="s">
        <v>14</v>
      </c>
      <c r="P33" s="365" t="s">
        <v>15</v>
      </c>
      <c r="Q33" s="25" t="s">
        <v>11</v>
      </c>
      <c r="R33" s="366" t="s">
        <v>12</v>
      </c>
      <c r="S33" s="367" t="s">
        <v>13</v>
      </c>
      <c r="T33" s="25" t="s">
        <v>14</v>
      </c>
      <c r="U33" s="365" t="s">
        <v>15</v>
      </c>
      <c r="V33" s="25" t="s">
        <v>11</v>
      </c>
      <c r="W33" s="368"/>
    </row>
    <row r="34" spans="1:23" ht="5.25" customHeight="1" thickTop="1" x14ac:dyDescent="0.2">
      <c r="B34" s="354"/>
      <c r="C34" s="369"/>
      <c r="D34" s="370"/>
      <c r="E34" s="116"/>
      <c r="F34" s="369"/>
      <c r="G34" s="370"/>
      <c r="H34" s="116"/>
      <c r="I34" s="371"/>
      <c r="J34" s="341"/>
      <c r="L34" s="358"/>
      <c r="M34" s="372"/>
      <c r="N34" s="373"/>
      <c r="O34" s="31"/>
      <c r="P34" s="32"/>
      <c r="Q34" s="34"/>
      <c r="R34" s="372"/>
      <c r="S34" s="373"/>
      <c r="T34" s="31"/>
      <c r="U34" s="32"/>
      <c r="V34" s="34"/>
      <c r="W34" s="374"/>
    </row>
    <row r="35" spans="1:23" x14ac:dyDescent="0.2">
      <c r="A35" s="341" t="s">
        <v>44</v>
      </c>
      <c r="B35" s="354" t="s">
        <v>16</v>
      </c>
      <c r="C35" s="118">
        <v>1148</v>
      </c>
      <c r="D35" s="120">
        <v>1146</v>
      </c>
      <c r="E35" s="377">
        <f>+C35+D35</f>
        <v>2294</v>
      </c>
      <c r="F35" s="118">
        <v>939</v>
      </c>
      <c r="G35" s="120">
        <v>938</v>
      </c>
      <c r="H35" s="377">
        <f>+F35+G35</f>
        <v>1877</v>
      </c>
      <c r="I35" s="378">
        <f t="shared" ref="I35:I39" si="29">IF(E35=0,0,((H35/E35)-1)*100)</f>
        <v>-18.177855274629472</v>
      </c>
      <c r="J35" s="341"/>
      <c r="K35" s="382"/>
      <c r="L35" s="358" t="s">
        <v>16</v>
      </c>
      <c r="M35" s="39">
        <v>181456</v>
      </c>
      <c r="N35" s="37">
        <v>173812</v>
      </c>
      <c r="O35" s="167">
        <v>355268</v>
      </c>
      <c r="P35" s="138">
        <v>0</v>
      </c>
      <c r="Q35" s="167">
        <f>+O35+P35</f>
        <v>355268</v>
      </c>
      <c r="R35" s="39">
        <v>124141</v>
      </c>
      <c r="S35" s="37">
        <v>120290</v>
      </c>
      <c r="T35" s="167">
        <f>SUM(R35:S35)</f>
        <v>244431</v>
      </c>
      <c r="U35" s="138">
        <v>45</v>
      </c>
      <c r="V35" s="167">
        <f t="shared" ref="V35" si="30">T35+U35</f>
        <v>244476</v>
      </c>
      <c r="W35" s="381">
        <f t="shared" ref="W35:W43" si="31">IF(Q35=0,0,((V35/Q35)-1)*100)</f>
        <v>-31.185471249873331</v>
      </c>
    </row>
    <row r="36" spans="1:23" x14ac:dyDescent="0.2">
      <c r="A36" s="341" t="s">
        <v>44</v>
      </c>
      <c r="B36" s="354" t="s">
        <v>17</v>
      </c>
      <c r="C36" s="118">
        <v>1126</v>
      </c>
      <c r="D36" s="120">
        <v>1125</v>
      </c>
      <c r="E36" s="377">
        <f t="shared" ref="E36:E39" si="32">+C36+D36</f>
        <v>2251</v>
      </c>
      <c r="F36" s="118">
        <v>961</v>
      </c>
      <c r="G36" s="120">
        <v>951</v>
      </c>
      <c r="H36" s="377">
        <f t="shared" ref="H36:H39" si="33">+F36+G36</f>
        <v>1912</v>
      </c>
      <c r="I36" s="378">
        <f t="shared" si="29"/>
        <v>-15.059973345179923</v>
      </c>
      <c r="J36" s="341"/>
      <c r="K36" s="382"/>
      <c r="L36" s="358" t="s">
        <v>17</v>
      </c>
      <c r="M36" s="39">
        <v>181911</v>
      </c>
      <c r="N36" s="37">
        <v>169986</v>
      </c>
      <c r="O36" s="167">
        <v>351892</v>
      </c>
      <c r="P36" s="138">
        <v>0</v>
      </c>
      <c r="Q36" s="167">
        <f t="shared" ref="Q36:Q39" si="34">+O36+P36</f>
        <v>351892</v>
      </c>
      <c r="R36" s="39">
        <v>128222</v>
      </c>
      <c r="S36" s="37">
        <v>130874</v>
      </c>
      <c r="T36" s="167">
        <f>SUM(R36:S36)</f>
        <v>259096</v>
      </c>
      <c r="U36" s="138">
        <v>0</v>
      </c>
      <c r="V36" s="167">
        <f>T36+U36</f>
        <v>259096</v>
      </c>
      <c r="W36" s="381">
        <f t="shared" si="31"/>
        <v>-26.370590976776963</v>
      </c>
    </row>
    <row r="37" spans="1:23" ht="13.5" thickBot="1" x14ac:dyDescent="0.25">
      <c r="A37" s="341" t="s">
        <v>44</v>
      </c>
      <c r="B37" s="361" t="s">
        <v>18</v>
      </c>
      <c r="C37" s="122">
        <v>1161</v>
      </c>
      <c r="D37" s="123">
        <v>1159</v>
      </c>
      <c r="E37" s="377">
        <f t="shared" si="32"/>
        <v>2320</v>
      </c>
      <c r="F37" s="122">
        <v>1104</v>
      </c>
      <c r="G37" s="123">
        <v>1081</v>
      </c>
      <c r="H37" s="377">
        <f t="shared" si="33"/>
        <v>2185</v>
      </c>
      <c r="I37" s="378">
        <f t="shared" si="29"/>
        <v>-5.8189655172413808</v>
      </c>
      <c r="J37" s="341"/>
      <c r="K37" s="382"/>
      <c r="L37" s="365" t="s">
        <v>18</v>
      </c>
      <c r="M37" s="39">
        <v>193316</v>
      </c>
      <c r="N37" s="37">
        <v>171568</v>
      </c>
      <c r="O37" s="167">
        <v>364884</v>
      </c>
      <c r="P37" s="38">
        <v>0</v>
      </c>
      <c r="Q37" s="170">
        <f t="shared" si="34"/>
        <v>364884</v>
      </c>
      <c r="R37" s="39">
        <v>134370</v>
      </c>
      <c r="S37" s="37">
        <v>123103</v>
      </c>
      <c r="T37" s="167">
        <f t="shared" ref="T37" si="35">SUM(R37:S37)</f>
        <v>257473</v>
      </c>
      <c r="U37" s="38">
        <v>156</v>
      </c>
      <c r="V37" s="170">
        <f>T37+U37</f>
        <v>257629</v>
      </c>
      <c r="W37" s="381">
        <f t="shared" si="31"/>
        <v>-29.394273248484449</v>
      </c>
    </row>
    <row r="38" spans="1:23" ht="14.25" thickTop="1" thickBot="1" x14ac:dyDescent="0.25">
      <c r="A38" s="341" t="s">
        <v>44</v>
      </c>
      <c r="B38" s="124" t="s">
        <v>19</v>
      </c>
      <c r="C38" s="385">
        <f t="shared" ref="C38:D38" si="36">+C35+C36+C37</f>
        <v>3435</v>
      </c>
      <c r="D38" s="386">
        <f t="shared" si="36"/>
        <v>3430</v>
      </c>
      <c r="E38" s="387">
        <f t="shared" si="32"/>
        <v>6865</v>
      </c>
      <c r="F38" s="385">
        <f t="shared" ref="F38:G38" si="37">+F35+F36+F37</f>
        <v>3004</v>
      </c>
      <c r="G38" s="386">
        <f t="shared" si="37"/>
        <v>2970</v>
      </c>
      <c r="H38" s="387">
        <f t="shared" si="33"/>
        <v>5974</v>
      </c>
      <c r="I38" s="128">
        <f t="shared" si="29"/>
        <v>-12.978878368536051</v>
      </c>
      <c r="J38" s="341"/>
      <c r="L38" s="41" t="s">
        <v>19</v>
      </c>
      <c r="M38" s="45">
        <f>+M35+M36+M37</f>
        <v>556683</v>
      </c>
      <c r="N38" s="43">
        <f>+N35+N36+N37</f>
        <v>515366</v>
      </c>
      <c r="O38" s="168">
        <f t="shared" ref="O38:O39" si="38">+M38+N38</f>
        <v>1072049</v>
      </c>
      <c r="P38" s="43">
        <f>+P35+P36+P37</f>
        <v>0</v>
      </c>
      <c r="Q38" s="168">
        <f t="shared" si="34"/>
        <v>1072049</v>
      </c>
      <c r="R38" s="45">
        <f>+R35+R36+R37</f>
        <v>386733</v>
      </c>
      <c r="S38" s="43">
        <f>+S35+S36+S37</f>
        <v>374267</v>
      </c>
      <c r="T38" s="168">
        <f t="shared" ref="T38:T43" si="39">+R38+S38</f>
        <v>761000</v>
      </c>
      <c r="U38" s="43">
        <f>+U35+U36+U37</f>
        <v>201</v>
      </c>
      <c r="V38" s="168">
        <f t="shared" ref="V38:V43" si="40">+T38+U38</f>
        <v>761201</v>
      </c>
      <c r="W38" s="46">
        <f t="shared" si="31"/>
        <v>-28.995689562697223</v>
      </c>
    </row>
    <row r="39" spans="1:23" ht="13.5" thickTop="1" x14ac:dyDescent="0.2">
      <c r="A39" s="341" t="s">
        <v>44</v>
      </c>
      <c r="B39" s="354" t="s">
        <v>20</v>
      </c>
      <c r="C39" s="375">
        <v>1132</v>
      </c>
      <c r="D39" s="376">
        <v>1130</v>
      </c>
      <c r="E39" s="377">
        <f t="shared" si="32"/>
        <v>2262</v>
      </c>
      <c r="F39" s="375">
        <v>414</v>
      </c>
      <c r="G39" s="376">
        <v>385</v>
      </c>
      <c r="H39" s="377">
        <f t="shared" si="33"/>
        <v>799</v>
      </c>
      <c r="I39" s="378">
        <f t="shared" si="29"/>
        <v>-64.677276746242256</v>
      </c>
      <c r="L39" s="358" t="s">
        <v>20</v>
      </c>
      <c r="M39" s="379">
        <v>187276</v>
      </c>
      <c r="N39" s="380">
        <v>189874</v>
      </c>
      <c r="O39" s="167">
        <f t="shared" si="38"/>
        <v>377150</v>
      </c>
      <c r="P39" s="322">
        <v>0</v>
      </c>
      <c r="Q39" s="170">
        <f t="shared" si="34"/>
        <v>377150</v>
      </c>
      <c r="R39" s="379">
        <v>28934</v>
      </c>
      <c r="S39" s="380">
        <v>37961</v>
      </c>
      <c r="T39" s="167">
        <f t="shared" si="39"/>
        <v>66895</v>
      </c>
      <c r="U39" s="322">
        <v>99</v>
      </c>
      <c r="V39" s="170">
        <f t="shared" si="40"/>
        <v>66994</v>
      </c>
      <c r="W39" s="381">
        <f t="shared" si="31"/>
        <v>-82.236775818639799</v>
      </c>
    </row>
    <row r="40" spans="1:23" ht="14.25" customHeight="1" x14ac:dyDescent="0.2">
      <c r="A40" s="341" t="s">
        <v>44</v>
      </c>
      <c r="B40" s="354" t="s">
        <v>21</v>
      </c>
      <c r="C40" s="375">
        <v>1126</v>
      </c>
      <c r="D40" s="376">
        <v>1131</v>
      </c>
      <c r="E40" s="377">
        <f>+C40+D40</f>
        <v>2257</v>
      </c>
      <c r="F40" s="375">
        <v>340</v>
      </c>
      <c r="G40" s="376">
        <v>306</v>
      </c>
      <c r="H40" s="377">
        <f>+F40+G40</f>
        <v>646</v>
      </c>
      <c r="I40" s="378">
        <f>IF(E40=0,0,((H40/E40)-1)*100)</f>
        <v>-71.377935312361544</v>
      </c>
      <c r="J40" s="341"/>
      <c r="L40" s="358" t="s">
        <v>21</v>
      </c>
      <c r="M40" s="379">
        <v>147285</v>
      </c>
      <c r="N40" s="380">
        <v>145281</v>
      </c>
      <c r="O40" s="167">
        <f>+M40+N40</f>
        <v>292566</v>
      </c>
      <c r="P40" s="322">
        <v>0</v>
      </c>
      <c r="Q40" s="170">
        <f>+O40+P40</f>
        <v>292566</v>
      </c>
      <c r="R40" s="379">
        <v>46254</v>
      </c>
      <c r="S40" s="380">
        <v>44350</v>
      </c>
      <c r="T40" s="167">
        <f>+R40+S40</f>
        <v>90604</v>
      </c>
      <c r="U40" s="322">
        <v>0</v>
      </c>
      <c r="V40" s="170">
        <f>+T40+U40</f>
        <v>90604</v>
      </c>
      <c r="W40" s="381">
        <f>IF(Q40=0,0,((V40/Q40)-1)*100)</f>
        <v>-69.031261322231558</v>
      </c>
    </row>
    <row r="41" spans="1:23" ht="13.5" thickBot="1" x14ac:dyDescent="0.25">
      <c r="A41" s="341" t="s">
        <v>44</v>
      </c>
      <c r="B41" s="354" t="s">
        <v>22</v>
      </c>
      <c r="C41" s="375">
        <v>946</v>
      </c>
      <c r="D41" s="376">
        <v>947</v>
      </c>
      <c r="E41" s="377">
        <f t="shared" ref="E41" si="41">+C41+D41</f>
        <v>1893</v>
      </c>
      <c r="F41" s="375">
        <v>771</v>
      </c>
      <c r="G41" s="376">
        <v>733</v>
      </c>
      <c r="H41" s="377">
        <f t="shared" ref="H41" si="42">+F41+G41</f>
        <v>1504</v>
      </c>
      <c r="I41" s="378">
        <f>IF(E41=0,0,((H41/E41)-1)*100)</f>
        <v>-20.549392498679342</v>
      </c>
      <c r="J41" s="341"/>
      <c r="L41" s="358" t="s">
        <v>22</v>
      </c>
      <c r="M41" s="379">
        <v>89085</v>
      </c>
      <c r="N41" s="380">
        <v>97596</v>
      </c>
      <c r="O41" s="167">
        <f>+M41+N41</f>
        <v>186681</v>
      </c>
      <c r="P41" s="322">
        <v>0</v>
      </c>
      <c r="Q41" s="170">
        <f>+O41+P41</f>
        <v>186681</v>
      </c>
      <c r="R41" s="379">
        <v>102023</v>
      </c>
      <c r="S41" s="380">
        <v>100693</v>
      </c>
      <c r="T41" s="167">
        <f>+R41+S41</f>
        <v>202716</v>
      </c>
      <c r="U41" s="322">
        <v>0</v>
      </c>
      <c r="V41" s="170">
        <f>+T41+U41</f>
        <v>202716</v>
      </c>
      <c r="W41" s="381">
        <f>IF(Q41=0,0,((V41/Q41)-1)*100)</f>
        <v>8.5895190190753201</v>
      </c>
    </row>
    <row r="42" spans="1:23" ht="14.25" thickTop="1" thickBot="1" x14ac:dyDescent="0.25">
      <c r="A42" s="341" t="s">
        <v>44</v>
      </c>
      <c r="B42" s="124" t="s">
        <v>23</v>
      </c>
      <c r="C42" s="385">
        <f t="shared" ref="C42:H42" si="43">+C39+C40+C41</f>
        <v>3204</v>
      </c>
      <c r="D42" s="386">
        <f t="shared" si="43"/>
        <v>3208</v>
      </c>
      <c r="E42" s="387">
        <f t="shared" si="43"/>
        <v>6412</v>
      </c>
      <c r="F42" s="385">
        <f t="shared" si="43"/>
        <v>1525</v>
      </c>
      <c r="G42" s="386">
        <f t="shared" si="43"/>
        <v>1424</v>
      </c>
      <c r="H42" s="387">
        <f t="shared" si="43"/>
        <v>2949</v>
      </c>
      <c r="I42" s="128">
        <f>IF(E42=0,0,((H42/E42)-1)*100)</f>
        <v>-54.008109794135997</v>
      </c>
      <c r="J42" s="341"/>
      <c r="L42" s="41" t="s">
        <v>23</v>
      </c>
      <c r="M42" s="43">
        <f t="shared" ref="M42:V42" si="44">+M39+M40+M41</f>
        <v>423646</v>
      </c>
      <c r="N42" s="469">
        <f t="shared" si="44"/>
        <v>432751</v>
      </c>
      <c r="O42" s="478">
        <f t="shared" si="44"/>
        <v>856397</v>
      </c>
      <c r="P42" s="482">
        <f t="shared" si="44"/>
        <v>0</v>
      </c>
      <c r="Q42" s="168">
        <f t="shared" si="44"/>
        <v>856397</v>
      </c>
      <c r="R42" s="43">
        <f t="shared" si="44"/>
        <v>177211</v>
      </c>
      <c r="S42" s="469">
        <f t="shared" si="44"/>
        <v>183004</v>
      </c>
      <c r="T42" s="478">
        <f t="shared" si="44"/>
        <v>360215</v>
      </c>
      <c r="U42" s="482">
        <f t="shared" si="44"/>
        <v>99</v>
      </c>
      <c r="V42" s="168">
        <f t="shared" si="44"/>
        <v>360314</v>
      </c>
      <c r="W42" s="46">
        <f>IF(Q42=0,0,((V42/Q42)-1)*100)</f>
        <v>-57.926755932120265</v>
      </c>
    </row>
    <row r="43" spans="1:23" ht="13.5" thickTop="1" x14ac:dyDescent="0.2">
      <c r="A43" s="341" t="s">
        <v>44</v>
      </c>
      <c r="B43" s="354" t="s">
        <v>24</v>
      </c>
      <c r="C43" s="375">
        <v>18</v>
      </c>
      <c r="D43" s="376">
        <v>18</v>
      </c>
      <c r="E43" s="377">
        <f t="shared" ref="E43" si="45">+C43+D43</f>
        <v>36</v>
      </c>
      <c r="F43" s="375">
        <v>854</v>
      </c>
      <c r="G43" s="376">
        <v>816</v>
      </c>
      <c r="H43" s="377">
        <f t="shared" ref="H43" si="46">+F43+G43</f>
        <v>1670</v>
      </c>
      <c r="I43" s="378">
        <f t="shared" ref="I43" si="47">IF(E43=0,0,((H43/E43)-1)*100)</f>
        <v>4538.8888888888887</v>
      </c>
      <c r="J43" s="388"/>
      <c r="L43" s="358" t="s">
        <v>24</v>
      </c>
      <c r="M43" s="379">
        <v>810</v>
      </c>
      <c r="N43" s="380">
        <v>2585</v>
      </c>
      <c r="O43" s="167">
        <f t="shared" ref="O43" si="48">+M43+N43</f>
        <v>3395</v>
      </c>
      <c r="P43" s="138">
        <v>0</v>
      </c>
      <c r="Q43" s="267">
        <f t="shared" ref="Q43" si="49">+O43+P43</f>
        <v>3395</v>
      </c>
      <c r="R43" s="379">
        <v>91763</v>
      </c>
      <c r="S43" s="380">
        <v>95478</v>
      </c>
      <c r="T43" s="167">
        <f t="shared" si="39"/>
        <v>187241</v>
      </c>
      <c r="U43" s="138">
        <v>147</v>
      </c>
      <c r="V43" s="267">
        <f t="shared" si="40"/>
        <v>187388</v>
      </c>
      <c r="W43" s="381">
        <f t="shared" si="31"/>
        <v>5419.5287187039767</v>
      </c>
    </row>
    <row r="44" spans="1:23" x14ac:dyDescent="0.2">
      <c r="A44" s="341" t="s">
        <v>44</v>
      </c>
      <c r="B44" s="354" t="s">
        <v>25</v>
      </c>
      <c r="C44" s="375">
        <v>0</v>
      </c>
      <c r="D44" s="376">
        <v>0</v>
      </c>
      <c r="E44" s="377">
        <f>+C44+D44</f>
        <v>0</v>
      </c>
      <c r="F44" s="375">
        <v>163</v>
      </c>
      <c r="G44" s="376">
        <v>141</v>
      </c>
      <c r="H44" s="377">
        <f>+F44+G44</f>
        <v>304</v>
      </c>
      <c r="I44" s="378">
        <f>IF(E44=0,0,((H44/E44)-1)*100)</f>
        <v>0</v>
      </c>
      <c r="J44" s="341"/>
      <c r="L44" s="358" t="s">
        <v>25</v>
      </c>
      <c r="M44" s="379">
        <v>0</v>
      </c>
      <c r="N44" s="380">
        <v>0</v>
      </c>
      <c r="O44" s="167">
        <f>+M44+N44</f>
        <v>0</v>
      </c>
      <c r="P44" s="138">
        <v>0</v>
      </c>
      <c r="Q44" s="167">
        <f>+O44+P44</f>
        <v>0</v>
      </c>
      <c r="R44" s="379">
        <v>9088</v>
      </c>
      <c r="S44" s="380">
        <v>10757</v>
      </c>
      <c r="T44" s="167">
        <f>+R44+S44</f>
        <v>19845</v>
      </c>
      <c r="U44" s="138">
        <v>0</v>
      </c>
      <c r="V44" s="167">
        <f>+T44+U44</f>
        <v>19845</v>
      </c>
      <c r="W44" s="381">
        <f>IF(Q44=0,0,((V44/Q44)-1)*100)</f>
        <v>0</v>
      </c>
    </row>
    <row r="45" spans="1:23" ht="13.5" thickBot="1" x14ac:dyDescent="0.25">
      <c r="A45" s="341" t="s">
        <v>44</v>
      </c>
      <c r="B45" s="354" t="s">
        <v>26</v>
      </c>
      <c r="C45" s="375">
        <v>116</v>
      </c>
      <c r="D45" s="376">
        <v>116</v>
      </c>
      <c r="E45" s="377">
        <f>+C45+D45</f>
        <v>232</v>
      </c>
      <c r="F45" s="375">
        <v>152</v>
      </c>
      <c r="G45" s="376">
        <v>150</v>
      </c>
      <c r="H45" s="377">
        <f>+F45+G45</f>
        <v>302</v>
      </c>
      <c r="I45" s="378">
        <f>IF(E45=0,0,((H45/E45)-1)*100)</f>
        <v>30.172413793103448</v>
      </c>
      <c r="J45" s="341"/>
      <c r="L45" s="358" t="s">
        <v>26</v>
      </c>
      <c r="M45" s="380">
        <v>12628</v>
      </c>
      <c r="N45" s="471">
        <v>14497</v>
      </c>
      <c r="O45" s="170">
        <f>+M45+N45</f>
        <v>27125</v>
      </c>
      <c r="P45" s="138">
        <v>0</v>
      </c>
      <c r="Q45" s="167">
        <f>+O45+P45</f>
        <v>27125</v>
      </c>
      <c r="R45" s="380">
        <v>15102</v>
      </c>
      <c r="S45" s="471">
        <v>17049</v>
      </c>
      <c r="T45" s="170">
        <f>+R45+S45</f>
        <v>32151</v>
      </c>
      <c r="U45" s="138">
        <v>0</v>
      </c>
      <c r="V45" s="167">
        <f>+T45+U45</f>
        <v>32151</v>
      </c>
      <c r="W45" s="381">
        <f>IF(Q45=0,0,((V45/Q45)-1)*100)</f>
        <v>18.529032258064525</v>
      </c>
    </row>
    <row r="46" spans="1:23" ht="15.75" customHeight="1" thickTop="1" thickBot="1" x14ac:dyDescent="0.25">
      <c r="A46" s="391" t="s">
        <v>44</v>
      </c>
      <c r="B46" s="131" t="s">
        <v>27</v>
      </c>
      <c r="C46" s="385">
        <f>+C43+C44+C45</f>
        <v>134</v>
      </c>
      <c r="D46" s="392">
        <f t="shared" ref="D46" si="50">+D43+D44+D45</f>
        <v>134</v>
      </c>
      <c r="E46" s="393">
        <f t="shared" ref="E46" si="51">+E43+E44+E45</f>
        <v>268</v>
      </c>
      <c r="F46" s="385">
        <f t="shared" ref="F46" si="52">+F43+F44+F45</f>
        <v>1169</v>
      </c>
      <c r="G46" s="392">
        <f t="shared" ref="G46" si="53">+G43+G44+G45</f>
        <v>1107</v>
      </c>
      <c r="H46" s="393">
        <f t="shared" ref="H46" si="54">+H43+H44+H45</f>
        <v>2276</v>
      </c>
      <c r="I46" s="128">
        <f>IF(E46=0,0,((H46/E46)-1)*100)</f>
        <v>749.25373134328356</v>
      </c>
      <c r="J46" s="391"/>
      <c r="K46" s="394"/>
      <c r="L46" s="47" t="s">
        <v>27</v>
      </c>
      <c r="M46" s="49">
        <f>+M43+M44+M45</f>
        <v>13438</v>
      </c>
      <c r="N46" s="470">
        <f t="shared" ref="N46" si="55">+N43+N44+N45</f>
        <v>17082</v>
      </c>
      <c r="O46" s="474">
        <f t="shared" ref="O46" si="56">+O43+O44+O45</f>
        <v>30520</v>
      </c>
      <c r="P46" s="483">
        <f t="shared" ref="P46" si="57">+P43+P44+P45</f>
        <v>0</v>
      </c>
      <c r="Q46" s="169">
        <f t="shared" ref="Q46" si="58">+Q43+Q44+Q45</f>
        <v>30520</v>
      </c>
      <c r="R46" s="49">
        <f t="shared" ref="R46" si="59">+R43+R44+R45</f>
        <v>115953</v>
      </c>
      <c r="S46" s="470">
        <f t="shared" ref="S46" si="60">+S43+S44+S45</f>
        <v>123284</v>
      </c>
      <c r="T46" s="474">
        <f t="shared" ref="T46" si="61">+T43+T44+T45</f>
        <v>239237</v>
      </c>
      <c r="U46" s="483">
        <f t="shared" ref="U46" si="62">+U43+U44+U45</f>
        <v>147</v>
      </c>
      <c r="V46" s="169">
        <f t="shared" ref="V46" si="63">+V43+V44+V45</f>
        <v>239384</v>
      </c>
      <c r="W46" s="50">
        <f>IF(Q46=0,0,((V46/Q46)-1)*100)</f>
        <v>684.35124508519004</v>
      </c>
    </row>
    <row r="47" spans="1:23" ht="13.5" thickTop="1" x14ac:dyDescent="0.2">
      <c r="A47" s="341" t="s">
        <v>44</v>
      </c>
      <c r="B47" s="354" t="s">
        <v>28</v>
      </c>
      <c r="C47" s="375">
        <v>585</v>
      </c>
      <c r="D47" s="376">
        <v>584</v>
      </c>
      <c r="E47" s="395">
        <f>+C47+D47</f>
        <v>1169</v>
      </c>
      <c r="F47" s="375">
        <v>112</v>
      </c>
      <c r="G47" s="376">
        <v>112</v>
      </c>
      <c r="H47" s="395">
        <f>+F47+G47</f>
        <v>224</v>
      </c>
      <c r="I47" s="378">
        <f t="shared" ref="I47" si="64">IF(E47=0,0,((H47/E47)-1)*100)</f>
        <v>-80.838323353293418</v>
      </c>
      <c r="J47" s="341"/>
      <c r="L47" s="358" t="s">
        <v>29</v>
      </c>
      <c r="M47" s="380">
        <v>58802</v>
      </c>
      <c r="N47" s="471">
        <v>60050</v>
      </c>
      <c r="O47" s="170">
        <f>+M47+N47</f>
        <v>118852</v>
      </c>
      <c r="P47" s="138">
        <v>0</v>
      </c>
      <c r="Q47" s="167">
        <f>+O47+P47</f>
        <v>118852</v>
      </c>
      <c r="R47" s="380">
        <v>8684</v>
      </c>
      <c r="S47" s="471">
        <v>9170</v>
      </c>
      <c r="T47" s="170">
        <f>+R47+S47</f>
        <v>17854</v>
      </c>
      <c r="U47" s="138">
        <v>0</v>
      </c>
      <c r="V47" s="167">
        <f>+T47+U47</f>
        <v>17854</v>
      </c>
      <c r="W47" s="381">
        <f t="shared" ref="W47" si="65">IF(Q47=0,0,((V47/Q47)-1)*100)</f>
        <v>-84.97795577693266</v>
      </c>
    </row>
    <row r="48" spans="1:23" x14ac:dyDescent="0.2">
      <c r="A48" s="341" t="s">
        <v>44</v>
      </c>
      <c r="B48" s="354" t="s">
        <v>30</v>
      </c>
      <c r="C48" s="375">
        <v>714</v>
      </c>
      <c r="D48" s="376">
        <v>717</v>
      </c>
      <c r="E48" s="396">
        <f>+C48+D48</f>
        <v>1431</v>
      </c>
      <c r="F48" s="375">
        <v>37</v>
      </c>
      <c r="G48" s="376">
        <v>37</v>
      </c>
      <c r="H48" s="396">
        <f>+F48+G48</f>
        <v>74</v>
      </c>
      <c r="I48" s="378">
        <f>IF(E48=0,0,((H48/E48)-1)*100)</f>
        <v>-94.828791055206153</v>
      </c>
      <c r="J48" s="341"/>
      <c r="L48" s="358" t="s">
        <v>30</v>
      </c>
      <c r="M48" s="380">
        <v>81191</v>
      </c>
      <c r="N48" s="471">
        <v>84797</v>
      </c>
      <c r="O48" s="167">
        <f>+M48+N48</f>
        <v>165988</v>
      </c>
      <c r="P48" s="481">
        <v>0</v>
      </c>
      <c r="Q48" s="167">
        <f>+O48+P48</f>
        <v>165988</v>
      </c>
      <c r="R48" s="380">
        <v>268</v>
      </c>
      <c r="S48" s="471">
        <v>1772</v>
      </c>
      <c r="T48" s="167">
        <f>+R48+S48</f>
        <v>2040</v>
      </c>
      <c r="U48" s="481">
        <v>0</v>
      </c>
      <c r="V48" s="167">
        <f>+T48+U48</f>
        <v>2040</v>
      </c>
      <c r="W48" s="381">
        <f>IF(Q48=0,0,((V48/Q48)-1)*100)</f>
        <v>-98.770995493650133</v>
      </c>
    </row>
    <row r="49" spans="1:23" ht="13.5" thickBot="1" x14ac:dyDescent="0.25">
      <c r="A49" s="341" t="s">
        <v>44</v>
      </c>
      <c r="B49" s="354" t="s">
        <v>31</v>
      </c>
      <c r="C49" s="375">
        <v>782</v>
      </c>
      <c r="D49" s="397">
        <v>781</v>
      </c>
      <c r="E49" s="398">
        <f t="shared" ref="E49" si="66">+C49+D49</f>
        <v>1563</v>
      </c>
      <c r="F49" s="375">
        <v>125</v>
      </c>
      <c r="G49" s="397">
        <v>123</v>
      </c>
      <c r="H49" s="398">
        <f t="shared" ref="H49" si="67">+F49+G49</f>
        <v>248</v>
      </c>
      <c r="I49" s="399">
        <f t="shared" ref="I49:I51" si="68">IF(E49=0,0,((H49/E49)-1)*100)</f>
        <v>-84.133077415227135</v>
      </c>
      <c r="J49" s="341"/>
      <c r="L49" s="358" t="s">
        <v>31</v>
      </c>
      <c r="M49" s="380">
        <v>100355</v>
      </c>
      <c r="N49" s="471">
        <v>101205</v>
      </c>
      <c r="O49" s="167">
        <f>+M49+N49</f>
        <v>201560</v>
      </c>
      <c r="P49" s="481">
        <v>0</v>
      </c>
      <c r="Q49" s="167">
        <f>+O49+P49</f>
        <v>201560</v>
      </c>
      <c r="R49" s="380">
        <v>8495</v>
      </c>
      <c r="S49" s="471">
        <v>12561</v>
      </c>
      <c r="T49" s="167">
        <f>+R49+S49</f>
        <v>21056</v>
      </c>
      <c r="U49" s="481">
        <v>0</v>
      </c>
      <c r="V49" s="167">
        <f>+T49+U49</f>
        <v>21056</v>
      </c>
      <c r="W49" s="381">
        <f t="shared" ref="W49:W51" si="69">IF(Q49=0,0,((V49/Q49)-1)*100)</f>
        <v>-89.553482833895615</v>
      </c>
    </row>
    <row r="50" spans="1:23" ht="15.75" customHeight="1" thickTop="1" thickBot="1" x14ac:dyDescent="0.25">
      <c r="A50" s="391" t="s">
        <v>44</v>
      </c>
      <c r="B50" s="131" t="s">
        <v>32</v>
      </c>
      <c r="C50" s="385">
        <f t="shared" ref="C50:H50" si="70">+C47+C48+C49</f>
        <v>2081</v>
      </c>
      <c r="D50" s="392">
        <f t="shared" si="70"/>
        <v>2082</v>
      </c>
      <c r="E50" s="393">
        <f t="shared" si="70"/>
        <v>4163</v>
      </c>
      <c r="F50" s="385">
        <f t="shared" si="70"/>
        <v>274</v>
      </c>
      <c r="G50" s="392">
        <f t="shared" si="70"/>
        <v>272</v>
      </c>
      <c r="H50" s="393">
        <f t="shared" si="70"/>
        <v>546</v>
      </c>
      <c r="I50" s="128">
        <f t="shared" si="68"/>
        <v>-86.884458323324523</v>
      </c>
      <c r="J50" s="391"/>
      <c r="K50" s="394"/>
      <c r="L50" s="47" t="s">
        <v>32</v>
      </c>
      <c r="M50" s="49">
        <f t="shared" ref="M50:V50" si="71">+M47+M48+M49</f>
        <v>240348</v>
      </c>
      <c r="N50" s="470">
        <f t="shared" si="71"/>
        <v>246052</v>
      </c>
      <c r="O50" s="474">
        <f t="shared" si="71"/>
        <v>486400</v>
      </c>
      <c r="P50" s="483">
        <f t="shared" si="71"/>
        <v>0</v>
      </c>
      <c r="Q50" s="169">
        <f t="shared" si="71"/>
        <v>486400</v>
      </c>
      <c r="R50" s="49">
        <f t="shared" si="71"/>
        <v>17447</v>
      </c>
      <c r="S50" s="470">
        <f t="shared" si="71"/>
        <v>23503</v>
      </c>
      <c r="T50" s="474">
        <f t="shared" si="71"/>
        <v>40950</v>
      </c>
      <c r="U50" s="483">
        <f t="shared" si="71"/>
        <v>0</v>
      </c>
      <c r="V50" s="169">
        <f t="shared" si="71"/>
        <v>40950</v>
      </c>
      <c r="W50" s="50">
        <f t="shared" si="69"/>
        <v>-91.581003289473685</v>
      </c>
    </row>
    <row r="51" spans="1:23" s="1" customFormat="1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72">+C42+C46+C50</f>
        <v>5419</v>
      </c>
      <c r="D51" s="127">
        <f t="shared" si="72"/>
        <v>5424</v>
      </c>
      <c r="E51" s="297">
        <f t="shared" si="72"/>
        <v>10843</v>
      </c>
      <c r="F51" s="125">
        <f t="shared" si="72"/>
        <v>2968</v>
      </c>
      <c r="G51" s="127">
        <f t="shared" si="72"/>
        <v>2803</v>
      </c>
      <c r="H51" s="297">
        <f t="shared" si="72"/>
        <v>5771</v>
      </c>
      <c r="I51" s="128">
        <f t="shared" si="68"/>
        <v>-46.776722309323993</v>
      </c>
      <c r="J51" s="3"/>
      <c r="K51" s="3"/>
      <c r="L51" s="41" t="s">
        <v>33</v>
      </c>
      <c r="M51" s="42">
        <f t="shared" ref="M51:V51" si="73">+M42+M46+M50</f>
        <v>677432</v>
      </c>
      <c r="N51" s="42">
        <f t="shared" si="73"/>
        <v>695885</v>
      </c>
      <c r="O51" s="493">
        <f t="shared" si="73"/>
        <v>1373317</v>
      </c>
      <c r="P51" s="42">
        <f t="shared" si="73"/>
        <v>0</v>
      </c>
      <c r="Q51" s="493">
        <f t="shared" si="73"/>
        <v>1373317</v>
      </c>
      <c r="R51" s="42">
        <f t="shared" si="73"/>
        <v>310611</v>
      </c>
      <c r="S51" s="42">
        <f t="shared" si="73"/>
        <v>329791</v>
      </c>
      <c r="T51" s="493">
        <f t="shared" si="73"/>
        <v>640402</v>
      </c>
      <c r="U51" s="42">
        <f t="shared" si="73"/>
        <v>246</v>
      </c>
      <c r="V51" s="493">
        <f t="shared" si="73"/>
        <v>640648</v>
      </c>
      <c r="W51" s="46">
        <f t="shared" si="69"/>
        <v>-53.35031897224021</v>
      </c>
    </row>
    <row r="52" spans="1:23" ht="14.25" thickTop="1" thickBot="1" x14ac:dyDescent="0.25">
      <c r="A52" s="341" t="s">
        <v>44</v>
      </c>
      <c r="B52" s="124" t="s">
        <v>34</v>
      </c>
      <c r="C52" s="385">
        <f t="shared" ref="C52:H52" si="74">+C38+C42+C46+C50</f>
        <v>8854</v>
      </c>
      <c r="D52" s="386">
        <f t="shared" si="74"/>
        <v>8854</v>
      </c>
      <c r="E52" s="400">
        <f t="shared" si="74"/>
        <v>17708</v>
      </c>
      <c r="F52" s="385">
        <f t="shared" si="74"/>
        <v>5972</v>
      </c>
      <c r="G52" s="386">
        <f t="shared" si="74"/>
        <v>5773</v>
      </c>
      <c r="H52" s="400">
        <f t="shared" si="74"/>
        <v>11745</v>
      </c>
      <c r="I52" s="128">
        <f t="shared" ref="I52" si="75">IF(E52=0,0,((H52/E52)-1)*100)</f>
        <v>-33.674045629094195</v>
      </c>
      <c r="J52" s="341"/>
      <c r="L52" s="467" t="s">
        <v>34</v>
      </c>
      <c r="M52" s="43">
        <f t="shared" ref="M52:V52" si="76">+M38+M42+M46+M50</f>
        <v>1234115</v>
      </c>
      <c r="N52" s="469">
        <f t="shared" si="76"/>
        <v>1211251</v>
      </c>
      <c r="O52" s="473">
        <f t="shared" si="76"/>
        <v>2445366</v>
      </c>
      <c r="P52" s="482">
        <f t="shared" si="76"/>
        <v>0</v>
      </c>
      <c r="Q52" s="299">
        <f t="shared" si="76"/>
        <v>2445366</v>
      </c>
      <c r="R52" s="43">
        <f t="shared" si="76"/>
        <v>697344</v>
      </c>
      <c r="S52" s="469">
        <f t="shared" si="76"/>
        <v>704058</v>
      </c>
      <c r="T52" s="473">
        <f t="shared" si="76"/>
        <v>1401402</v>
      </c>
      <c r="U52" s="482">
        <f t="shared" si="76"/>
        <v>447</v>
      </c>
      <c r="V52" s="299">
        <f t="shared" si="76"/>
        <v>1401849</v>
      </c>
      <c r="W52" s="46">
        <f t="shared" ref="W52" si="77">IF(Q52=0,0,((V52/Q52)-1)*100)</f>
        <v>-42.673244005191854</v>
      </c>
    </row>
    <row r="53" spans="1:23" ht="14.25" thickTop="1" thickBot="1" x14ac:dyDescent="0.25">
      <c r="B53" s="401" t="s">
        <v>35</v>
      </c>
      <c r="C53" s="402"/>
      <c r="D53" s="402"/>
      <c r="E53" s="402"/>
      <c r="F53" s="402"/>
      <c r="G53" s="402"/>
      <c r="H53" s="402"/>
      <c r="I53" s="402"/>
      <c r="J53" s="341"/>
      <c r="L53" s="403" t="s">
        <v>35</v>
      </c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41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41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344"/>
      <c r="C56" s="402"/>
      <c r="D56" s="402"/>
      <c r="E56" s="402"/>
      <c r="F56" s="402"/>
      <c r="G56" s="402"/>
      <c r="H56" s="402"/>
      <c r="I56" s="346"/>
      <c r="J56" s="341"/>
      <c r="L56" s="347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9"/>
    </row>
    <row r="57" spans="1:23" ht="13.5" customHeight="1" thickTop="1" thickBot="1" x14ac:dyDescent="0.25">
      <c r="B57" s="350"/>
      <c r="C57" s="526" t="s">
        <v>4</v>
      </c>
      <c r="D57" s="527"/>
      <c r="E57" s="528"/>
      <c r="F57" s="526" t="s">
        <v>5</v>
      </c>
      <c r="G57" s="527"/>
      <c r="H57" s="528"/>
      <c r="I57" s="351" t="s">
        <v>6</v>
      </c>
      <c r="J57" s="341"/>
      <c r="L57" s="352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353" t="s">
        <v>6</v>
      </c>
    </row>
    <row r="58" spans="1:23" ht="13.5" thickTop="1" x14ac:dyDescent="0.2">
      <c r="B58" s="354" t="s">
        <v>7</v>
      </c>
      <c r="C58" s="355"/>
      <c r="D58" s="356"/>
      <c r="E58" s="108"/>
      <c r="F58" s="355"/>
      <c r="G58" s="356"/>
      <c r="H58" s="108"/>
      <c r="I58" s="357" t="s">
        <v>8</v>
      </c>
      <c r="J58" s="341"/>
      <c r="L58" s="358" t="s">
        <v>7</v>
      </c>
      <c r="M58" s="359"/>
      <c r="N58" s="347"/>
      <c r="O58" s="16"/>
      <c r="P58" s="17"/>
      <c r="Q58" s="20"/>
      <c r="R58" s="359"/>
      <c r="S58" s="347"/>
      <c r="T58" s="16"/>
      <c r="U58" s="17"/>
      <c r="V58" s="20"/>
      <c r="W58" s="360" t="s">
        <v>8</v>
      </c>
    </row>
    <row r="59" spans="1:23" ht="13.5" thickBot="1" x14ac:dyDescent="0.25">
      <c r="B59" s="361" t="s">
        <v>44</v>
      </c>
      <c r="C59" s="362" t="s">
        <v>9</v>
      </c>
      <c r="D59" s="363" t="s">
        <v>10</v>
      </c>
      <c r="E59" s="503" t="s">
        <v>11</v>
      </c>
      <c r="F59" s="362" t="s">
        <v>9</v>
      </c>
      <c r="G59" s="363" t="s">
        <v>10</v>
      </c>
      <c r="H59" s="503" t="s">
        <v>11</v>
      </c>
      <c r="I59" s="364"/>
      <c r="J59" s="341"/>
      <c r="L59" s="365"/>
      <c r="M59" s="366" t="s">
        <v>12</v>
      </c>
      <c r="N59" s="367" t="s">
        <v>13</v>
      </c>
      <c r="O59" s="25" t="s">
        <v>14</v>
      </c>
      <c r="P59" s="365" t="s">
        <v>15</v>
      </c>
      <c r="Q59" s="25" t="s">
        <v>11</v>
      </c>
      <c r="R59" s="366" t="s">
        <v>12</v>
      </c>
      <c r="S59" s="367" t="s">
        <v>13</v>
      </c>
      <c r="T59" s="25" t="s">
        <v>14</v>
      </c>
      <c r="U59" s="365" t="s">
        <v>15</v>
      </c>
      <c r="V59" s="25" t="s">
        <v>11</v>
      </c>
      <c r="W59" s="368"/>
    </row>
    <row r="60" spans="1:23" ht="5.25" customHeight="1" thickTop="1" x14ac:dyDescent="0.2">
      <c r="B60" s="354"/>
      <c r="C60" s="369"/>
      <c r="D60" s="370"/>
      <c r="E60" s="116"/>
      <c r="F60" s="369"/>
      <c r="G60" s="370"/>
      <c r="H60" s="116"/>
      <c r="I60" s="371"/>
      <c r="J60" s="341"/>
      <c r="L60" s="358"/>
      <c r="M60" s="372"/>
      <c r="N60" s="373"/>
      <c r="O60" s="31"/>
      <c r="P60" s="139"/>
      <c r="Q60" s="404"/>
      <c r="R60" s="372"/>
      <c r="S60" s="373"/>
      <c r="T60" s="31"/>
      <c r="U60" s="139"/>
      <c r="V60" s="404"/>
      <c r="W60" s="374"/>
    </row>
    <row r="61" spans="1:23" x14ac:dyDescent="0.2">
      <c r="A61" s="341" t="s">
        <v>44</v>
      </c>
      <c r="B61" s="354" t="s">
        <v>16</v>
      </c>
      <c r="C61" s="375">
        <f t="shared" ref="C61:H67" si="78">+C9+C35</f>
        <v>2438</v>
      </c>
      <c r="D61" s="376">
        <f t="shared" si="78"/>
        <v>2436</v>
      </c>
      <c r="E61" s="377">
        <f t="shared" si="78"/>
        <v>4874</v>
      </c>
      <c r="F61" s="375">
        <f t="shared" si="78"/>
        <v>939</v>
      </c>
      <c r="G61" s="376">
        <f t="shared" si="78"/>
        <v>938</v>
      </c>
      <c r="H61" s="377">
        <f t="shared" si="78"/>
        <v>1877</v>
      </c>
      <c r="I61" s="378">
        <f t="shared" ref="I61:I65" si="79">IF(E61=0,0,((H61/E61)-1)*100)</f>
        <v>-61.489536315141571</v>
      </c>
      <c r="J61" s="341"/>
      <c r="K61" s="382"/>
      <c r="L61" s="358" t="s">
        <v>16</v>
      </c>
      <c r="M61" s="379">
        <f t="shared" ref="M61:N63" si="80">+M9+M35</f>
        <v>361179</v>
      </c>
      <c r="N61" s="380">
        <f t="shared" si="80"/>
        <v>354862</v>
      </c>
      <c r="O61" s="167">
        <f>SUM(M61:N61)</f>
        <v>716041</v>
      </c>
      <c r="P61" s="138">
        <f>+P9+P35</f>
        <v>0</v>
      </c>
      <c r="Q61" s="167">
        <f>+O61+P61</f>
        <v>716041</v>
      </c>
      <c r="R61" s="379">
        <f t="shared" ref="R61:S63" si="81">+R9+R35</f>
        <v>124141</v>
      </c>
      <c r="S61" s="380">
        <f t="shared" si="81"/>
        <v>120290</v>
      </c>
      <c r="T61" s="167">
        <f>SUM(R61:S61)</f>
        <v>244431</v>
      </c>
      <c r="U61" s="138">
        <f>+U9+U35</f>
        <v>45</v>
      </c>
      <c r="V61" s="167">
        <f>+T61+U61</f>
        <v>244476</v>
      </c>
      <c r="W61" s="381">
        <f t="shared" ref="W61:W69" si="82">IF(Q61=0,0,((V61/Q61)-1)*100)</f>
        <v>-65.85726236346801</v>
      </c>
    </row>
    <row r="62" spans="1:23" x14ac:dyDescent="0.2">
      <c r="A62" s="341" t="s">
        <v>44</v>
      </c>
      <c r="B62" s="354" t="s">
        <v>17</v>
      </c>
      <c r="C62" s="375">
        <f t="shared" si="78"/>
        <v>2343</v>
      </c>
      <c r="D62" s="376">
        <f t="shared" si="78"/>
        <v>2343</v>
      </c>
      <c r="E62" s="377">
        <f t="shared" si="78"/>
        <v>4686</v>
      </c>
      <c r="F62" s="375">
        <f t="shared" si="78"/>
        <v>961</v>
      </c>
      <c r="G62" s="376">
        <f t="shared" si="78"/>
        <v>951</v>
      </c>
      <c r="H62" s="377">
        <f t="shared" si="78"/>
        <v>1912</v>
      </c>
      <c r="I62" s="378">
        <f t="shared" si="79"/>
        <v>-59.19760990183525</v>
      </c>
      <c r="J62" s="341"/>
      <c r="K62" s="382"/>
      <c r="L62" s="358" t="s">
        <v>17</v>
      </c>
      <c r="M62" s="379">
        <f t="shared" si="80"/>
        <v>352571</v>
      </c>
      <c r="N62" s="380">
        <f t="shared" si="80"/>
        <v>332931</v>
      </c>
      <c r="O62" s="167">
        <f>SUM(M62:N62)</f>
        <v>685502</v>
      </c>
      <c r="P62" s="138">
        <f>+P10+P36</f>
        <v>0</v>
      </c>
      <c r="Q62" s="167">
        <f>+O62+P62</f>
        <v>685502</v>
      </c>
      <c r="R62" s="379">
        <f t="shared" si="81"/>
        <v>128222</v>
      </c>
      <c r="S62" s="380">
        <f t="shared" si="81"/>
        <v>130874</v>
      </c>
      <c r="T62" s="167">
        <f>SUM(R62:S62)</f>
        <v>259096</v>
      </c>
      <c r="U62" s="138">
        <f>+U10+U36</f>
        <v>0</v>
      </c>
      <c r="V62" s="167">
        <f>+T62+U62</f>
        <v>259096</v>
      </c>
      <c r="W62" s="381">
        <f t="shared" si="82"/>
        <v>-62.203465489524469</v>
      </c>
    </row>
    <row r="63" spans="1:23" ht="13.5" thickBot="1" x14ac:dyDescent="0.25">
      <c r="A63" s="341" t="s">
        <v>44</v>
      </c>
      <c r="B63" s="361" t="s">
        <v>18</v>
      </c>
      <c r="C63" s="383">
        <f t="shared" si="78"/>
        <v>2384</v>
      </c>
      <c r="D63" s="384">
        <f t="shared" si="78"/>
        <v>2381</v>
      </c>
      <c r="E63" s="377">
        <f t="shared" si="78"/>
        <v>4765</v>
      </c>
      <c r="F63" s="383">
        <f t="shared" si="78"/>
        <v>1104</v>
      </c>
      <c r="G63" s="384">
        <f t="shared" si="78"/>
        <v>1081</v>
      </c>
      <c r="H63" s="377">
        <f t="shared" si="78"/>
        <v>2185</v>
      </c>
      <c r="I63" s="378">
        <f t="shared" si="79"/>
        <v>-54.144805876180492</v>
      </c>
      <c r="J63" s="341"/>
      <c r="K63" s="382"/>
      <c r="L63" s="365" t="s">
        <v>18</v>
      </c>
      <c r="M63" s="379">
        <f t="shared" si="80"/>
        <v>386219</v>
      </c>
      <c r="N63" s="380">
        <f t="shared" si="80"/>
        <v>349939</v>
      </c>
      <c r="O63" s="167">
        <f>SUM(M63:N63)</f>
        <v>736158</v>
      </c>
      <c r="P63" s="138">
        <f>+P11+P37</f>
        <v>0</v>
      </c>
      <c r="Q63" s="167">
        <f>+O63+P63</f>
        <v>736158</v>
      </c>
      <c r="R63" s="379">
        <f t="shared" si="81"/>
        <v>134370</v>
      </c>
      <c r="S63" s="380">
        <f t="shared" si="81"/>
        <v>123103</v>
      </c>
      <c r="T63" s="167">
        <f>SUM(R63:S63)</f>
        <v>257473</v>
      </c>
      <c r="U63" s="138">
        <f>+U11+U37</f>
        <v>156</v>
      </c>
      <c r="V63" s="167">
        <f>+T63+U63</f>
        <v>257629</v>
      </c>
      <c r="W63" s="381">
        <f t="shared" si="82"/>
        <v>-65.003572602620636</v>
      </c>
    </row>
    <row r="64" spans="1:23" ht="14.25" thickTop="1" thickBot="1" x14ac:dyDescent="0.25">
      <c r="A64" s="341" t="s">
        <v>44</v>
      </c>
      <c r="B64" s="124" t="s">
        <v>19</v>
      </c>
      <c r="C64" s="385">
        <f t="shared" si="78"/>
        <v>7165</v>
      </c>
      <c r="D64" s="386">
        <f t="shared" si="78"/>
        <v>7160</v>
      </c>
      <c r="E64" s="387">
        <f t="shared" si="78"/>
        <v>14325</v>
      </c>
      <c r="F64" s="385">
        <f t="shared" si="78"/>
        <v>3004</v>
      </c>
      <c r="G64" s="386">
        <f t="shared" si="78"/>
        <v>2970</v>
      </c>
      <c r="H64" s="387">
        <f t="shared" si="78"/>
        <v>5974</v>
      </c>
      <c r="I64" s="128">
        <f t="shared" si="79"/>
        <v>-58.296684118673646</v>
      </c>
      <c r="J64" s="341"/>
      <c r="L64" s="41" t="s">
        <v>19</v>
      </c>
      <c r="M64" s="45">
        <f t="shared" ref="M64:Q64" si="83">+M61+M62+M63</f>
        <v>1099969</v>
      </c>
      <c r="N64" s="43">
        <f t="shared" si="83"/>
        <v>1037732</v>
      </c>
      <c r="O64" s="168">
        <f t="shared" si="83"/>
        <v>2137701</v>
      </c>
      <c r="P64" s="43">
        <f t="shared" si="83"/>
        <v>0</v>
      </c>
      <c r="Q64" s="168">
        <f t="shared" si="83"/>
        <v>2137701</v>
      </c>
      <c r="R64" s="45">
        <f t="shared" ref="R64:V64" si="84">+R61+R62+R63</f>
        <v>386733</v>
      </c>
      <c r="S64" s="43">
        <f t="shared" si="84"/>
        <v>374267</v>
      </c>
      <c r="T64" s="168">
        <f t="shared" si="84"/>
        <v>761000</v>
      </c>
      <c r="U64" s="43">
        <f t="shared" si="84"/>
        <v>201</v>
      </c>
      <c r="V64" s="168">
        <f t="shared" si="84"/>
        <v>761201</v>
      </c>
      <c r="W64" s="46">
        <f t="shared" si="82"/>
        <v>-64.391605748418513</v>
      </c>
    </row>
    <row r="65" spans="1:23" ht="13.5" thickTop="1" x14ac:dyDescent="0.2">
      <c r="A65" s="341" t="s">
        <v>44</v>
      </c>
      <c r="B65" s="354" t="s">
        <v>20</v>
      </c>
      <c r="C65" s="375">
        <f t="shared" si="78"/>
        <v>2431</v>
      </c>
      <c r="D65" s="376">
        <f t="shared" si="78"/>
        <v>2429</v>
      </c>
      <c r="E65" s="377">
        <f t="shared" si="78"/>
        <v>4860</v>
      </c>
      <c r="F65" s="375">
        <f t="shared" si="78"/>
        <v>414</v>
      </c>
      <c r="G65" s="376">
        <f t="shared" si="78"/>
        <v>385</v>
      </c>
      <c r="H65" s="377">
        <f t="shared" si="78"/>
        <v>799</v>
      </c>
      <c r="I65" s="378">
        <f t="shared" si="79"/>
        <v>-83.559670781893004</v>
      </c>
      <c r="J65" s="341"/>
      <c r="L65" s="358" t="s">
        <v>20</v>
      </c>
      <c r="M65" s="379">
        <f>+M13+M39</f>
        <v>381228</v>
      </c>
      <c r="N65" s="380">
        <f>+N13+N39</f>
        <v>395821</v>
      </c>
      <c r="O65" s="167">
        <f>+O13+O39</f>
        <v>777049</v>
      </c>
      <c r="P65" s="138">
        <f>+P13+P39</f>
        <v>0</v>
      </c>
      <c r="Q65" s="167">
        <f>+O65+P65</f>
        <v>777049</v>
      </c>
      <c r="R65" s="379">
        <f>+R13+R39</f>
        <v>28934</v>
      </c>
      <c r="S65" s="380">
        <f>+S13+S39</f>
        <v>37961</v>
      </c>
      <c r="T65" s="167">
        <f>+T13+T39</f>
        <v>66895</v>
      </c>
      <c r="U65" s="138">
        <f>+U13+U39</f>
        <v>99</v>
      </c>
      <c r="V65" s="167">
        <f>+T65+U65</f>
        <v>66994</v>
      </c>
      <c r="W65" s="381">
        <f t="shared" si="82"/>
        <v>-91.378407281908864</v>
      </c>
    </row>
    <row r="66" spans="1:23" x14ac:dyDescent="0.2">
      <c r="A66" s="341" t="s">
        <v>44</v>
      </c>
      <c r="B66" s="354" t="s">
        <v>21</v>
      </c>
      <c r="C66" s="375">
        <f t="shared" si="78"/>
        <v>1896</v>
      </c>
      <c r="D66" s="376">
        <f t="shared" si="78"/>
        <v>1900</v>
      </c>
      <c r="E66" s="377">
        <f t="shared" si="78"/>
        <v>3796</v>
      </c>
      <c r="F66" s="375">
        <f t="shared" si="78"/>
        <v>340</v>
      </c>
      <c r="G66" s="376">
        <f t="shared" si="78"/>
        <v>306</v>
      </c>
      <c r="H66" s="377">
        <f t="shared" si="78"/>
        <v>646</v>
      </c>
      <c r="I66" s="378">
        <f>IF(E66=0,0,((H66/E66)-1)*100)</f>
        <v>-82.982086406743932</v>
      </c>
      <c r="J66" s="341"/>
      <c r="L66" s="358" t="s">
        <v>21</v>
      </c>
      <c r="M66" s="379">
        <f>+M14+M40</f>
        <v>229390</v>
      </c>
      <c r="N66" s="380">
        <f>+N14+N40</f>
        <v>235464</v>
      </c>
      <c r="O66" s="167">
        <f>SUM(M66:N66)</f>
        <v>464854</v>
      </c>
      <c r="P66" s="138">
        <f>+P14+P40</f>
        <v>0</v>
      </c>
      <c r="Q66" s="167">
        <f>+O66+P66</f>
        <v>464854</v>
      </c>
      <c r="R66" s="379">
        <f>+R14+R40</f>
        <v>46254</v>
      </c>
      <c r="S66" s="380">
        <f>+S14+S40</f>
        <v>44350</v>
      </c>
      <c r="T66" s="167">
        <f>SUM(R66:S66)</f>
        <v>90604</v>
      </c>
      <c r="U66" s="138">
        <f>+U14+U40</f>
        <v>0</v>
      </c>
      <c r="V66" s="167">
        <f>+T66+U66</f>
        <v>90604</v>
      </c>
      <c r="W66" s="381">
        <f>IF(Q66=0,0,((V66/Q66)-1)*100)</f>
        <v>-80.509149109182658</v>
      </c>
    </row>
    <row r="67" spans="1:23" ht="13.5" thickBot="1" x14ac:dyDescent="0.25">
      <c r="A67" s="341" t="s">
        <v>44</v>
      </c>
      <c r="B67" s="354" t="s">
        <v>22</v>
      </c>
      <c r="C67" s="375">
        <f t="shared" si="78"/>
        <v>1295</v>
      </c>
      <c r="D67" s="376">
        <f t="shared" si="78"/>
        <v>1296</v>
      </c>
      <c r="E67" s="377">
        <f t="shared" si="78"/>
        <v>2591</v>
      </c>
      <c r="F67" s="375">
        <f t="shared" si="78"/>
        <v>771</v>
      </c>
      <c r="G67" s="376">
        <f t="shared" si="78"/>
        <v>733</v>
      </c>
      <c r="H67" s="377">
        <f t="shared" si="78"/>
        <v>1504</v>
      </c>
      <c r="I67" s="378">
        <f>IF(E67=0,0,((H67/E67)-1)*100)</f>
        <v>-41.95291393284446</v>
      </c>
      <c r="J67" s="341"/>
      <c r="L67" s="358" t="s">
        <v>22</v>
      </c>
      <c r="M67" s="379">
        <f>+M15+M41</f>
        <v>115586</v>
      </c>
      <c r="N67" s="380">
        <f>+N15+N41</f>
        <v>137292</v>
      </c>
      <c r="O67" s="167">
        <f>SUM(M67:N67)</f>
        <v>252878</v>
      </c>
      <c r="P67" s="138">
        <f>+P15+P41</f>
        <v>0</v>
      </c>
      <c r="Q67" s="167">
        <f>+O67+P67</f>
        <v>252878</v>
      </c>
      <c r="R67" s="379">
        <f>+R15+R41</f>
        <v>102023</v>
      </c>
      <c r="S67" s="380">
        <f>+S15+S41</f>
        <v>100693</v>
      </c>
      <c r="T67" s="167">
        <f>SUM(R67:S67)</f>
        <v>202716</v>
      </c>
      <c r="U67" s="138">
        <f>+U15+U41</f>
        <v>0</v>
      </c>
      <c r="V67" s="167">
        <f>+T67+U67</f>
        <v>202716</v>
      </c>
      <c r="W67" s="381">
        <f>IF(Q67=0,0,((V67/Q67)-1)*100)</f>
        <v>-19.836442869684202</v>
      </c>
    </row>
    <row r="68" spans="1:23" ht="14.25" thickTop="1" thickBot="1" x14ac:dyDescent="0.25">
      <c r="A68" s="341" t="s">
        <v>44</v>
      </c>
      <c r="B68" s="124" t="s">
        <v>23</v>
      </c>
      <c r="C68" s="385">
        <f t="shared" ref="C68:H68" si="85">+C65+C66+C67</f>
        <v>5622</v>
      </c>
      <c r="D68" s="386">
        <f t="shared" si="85"/>
        <v>5625</v>
      </c>
      <c r="E68" s="387">
        <f t="shared" si="85"/>
        <v>11247</v>
      </c>
      <c r="F68" s="385">
        <f t="shared" si="85"/>
        <v>1525</v>
      </c>
      <c r="G68" s="386">
        <f t="shared" si="85"/>
        <v>1424</v>
      </c>
      <c r="H68" s="387">
        <f t="shared" si="85"/>
        <v>2949</v>
      </c>
      <c r="I68" s="128">
        <f>IF(E68=0,0,((H68/E68)-1)*100)</f>
        <v>-73.779674579887967</v>
      </c>
      <c r="J68" s="341"/>
      <c r="L68" s="41" t="s">
        <v>23</v>
      </c>
      <c r="M68" s="43">
        <f t="shared" ref="M68:V68" si="86">+M65+M66+M67</f>
        <v>726204</v>
      </c>
      <c r="N68" s="469">
        <f t="shared" si="86"/>
        <v>768577</v>
      </c>
      <c r="O68" s="478">
        <f t="shared" si="86"/>
        <v>1494781</v>
      </c>
      <c r="P68" s="482">
        <f t="shared" si="86"/>
        <v>0</v>
      </c>
      <c r="Q68" s="168">
        <f t="shared" si="86"/>
        <v>1494781</v>
      </c>
      <c r="R68" s="43">
        <f t="shared" si="86"/>
        <v>177211</v>
      </c>
      <c r="S68" s="469">
        <f t="shared" si="86"/>
        <v>183004</v>
      </c>
      <c r="T68" s="478">
        <f t="shared" si="86"/>
        <v>360215</v>
      </c>
      <c r="U68" s="482">
        <f t="shared" si="86"/>
        <v>99</v>
      </c>
      <c r="V68" s="168">
        <f t="shared" si="86"/>
        <v>360314</v>
      </c>
      <c r="W68" s="46">
        <f>IF(Q68=0,0,((V68/Q68)-1)*100)</f>
        <v>-75.895198025663959</v>
      </c>
    </row>
    <row r="69" spans="1:23" ht="13.5" thickTop="1" x14ac:dyDescent="0.2">
      <c r="A69" s="341" t="s">
        <v>44</v>
      </c>
      <c r="B69" s="354" t="s">
        <v>24</v>
      </c>
      <c r="C69" s="375">
        <f t="shared" ref="C69:H71" si="87">+C17+C43</f>
        <v>18</v>
      </c>
      <c r="D69" s="376">
        <f t="shared" si="87"/>
        <v>18</v>
      </c>
      <c r="E69" s="377">
        <f t="shared" si="87"/>
        <v>36</v>
      </c>
      <c r="F69" s="375">
        <f t="shared" si="87"/>
        <v>854</v>
      </c>
      <c r="G69" s="376">
        <f t="shared" si="87"/>
        <v>816</v>
      </c>
      <c r="H69" s="377">
        <f t="shared" si="87"/>
        <v>1670</v>
      </c>
      <c r="I69" s="378">
        <f t="shared" ref="I69" si="88">IF(E69=0,0,((H69/E69)-1)*100)</f>
        <v>4538.8888888888887</v>
      </c>
      <c r="J69" s="388"/>
      <c r="L69" s="358" t="s">
        <v>24</v>
      </c>
      <c r="M69" s="379">
        <f t="shared" ref="M69:N71" si="89">+M17+M43</f>
        <v>810</v>
      </c>
      <c r="N69" s="380">
        <f t="shared" si="89"/>
        <v>2585</v>
      </c>
      <c r="O69" s="167">
        <f>SUM(M69:N69)</f>
        <v>3395</v>
      </c>
      <c r="P69" s="138">
        <f>+P17+P43</f>
        <v>0</v>
      </c>
      <c r="Q69" s="167">
        <f>+O69+P69</f>
        <v>3395</v>
      </c>
      <c r="R69" s="379">
        <f t="shared" ref="R69:S71" si="90">+R17+R43</f>
        <v>91763</v>
      </c>
      <c r="S69" s="380">
        <f t="shared" si="90"/>
        <v>95478</v>
      </c>
      <c r="T69" s="167">
        <f>SUM(R69:S69)</f>
        <v>187241</v>
      </c>
      <c r="U69" s="138">
        <f>+U17+U43</f>
        <v>147</v>
      </c>
      <c r="V69" s="167">
        <f>+T69+U69</f>
        <v>187388</v>
      </c>
      <c r="W69" s="381">
        <f t="shared" si="82"/>
        <v>5419.5287187039767</v>
      </c>
    </row>
    <row r="70" spans="1:23" x14ac:dyDescent="0.2">
      <c r="A70" s="341" t="s">
        <v>44</v>
      </c>
      <c r="B70" s="354" t="s">
        <v>25</v>
      </c>
      <c r="C70" s="375">
        <f t="shared" si="87"/>
        <v>0</v>
      </c>
      <c r="D70" s="376">
        <f t="shared" si="87"/>
        <v>0</v>
      </c>
      <c r="E70" s="377">
        <f t="shared" si="87"/>
        <v>0</v>
      </c>
      <c r="F70" s="375">
        <f t="shared" si="87"/>
        <v>163</v>
      </c>
      <c r="G70" s="376">
        <f t="shared" si="87"/>
        <v>141</v>
      </c>
      <c r="H70" s="377">
        <f t="shared" si="87"/>
        <v>304</v>
      </c>
      <c r="I70" s="378">
        <f>IF(E70=0,0,((H70/E70)-1)*100)</f>
        <v>0</v>
      </c>
      <c r="J70" s="341"/>
      <c r="L70" s="358" t="s">
        <v>25</v>
      </c>
      <c r="M70" s="379">
        <f t="shared" si="89"/>
        <v>0</v>
      </c>
      <c r="N70" s="380">
        <f t="shared" si="89"/>
        <v>0</v>
      </c>
      <c r="O70" s="167">
        <f>SUM(M70:N70)</f>
        <v>0</v>
      </c>
      <c r="P70" s="138">
        <f>+P18+P44</f>
        <v>0</v>
      </c>
      <c r="Q70" s="167">
        <f>+O70+P70</f>
        <v>0</v>
      </c>
      <c r="R70" s="379">
        <f t="shared" si="90"/>
        <v>9088</v>
      </c>
      <c r="S70" s="380">
        <f t="shared" si="90"/>
        <v>10757</v>
      </c>
      <c r="T70" s="167">
        <f>SUM(R70:S70)</f>
        <v>19845</v>
      </c>
      <c r="U70" s="138">
        <f>+U18+U44</f>
        <v>0</v>
      </c>
      <c r="V70" s="167">
        <f>+T70+U70</f>
        <v>19845</v>
      </c>
      <c r="W70" s="381">
        <f>IF(Q70=0,0,((V70/Q70)-1)*100)</f>
        <v>0</v>
      </c>
    </row>
    <row r="71" spans="1:23" ht="13.5" thickBot="1" x14ac:dyDescent="0.25">
      <c r="A71" s="341" t="s">
        <v>44</v>
      </c>
      <c r="B71" s="354" t="s">
        <v>26</v>
      </c>
      <c r="C71" s="375">
        <f t="shared" si="87"/>
        <v>116</v>
      </c>
      <c r="D71" s="376">
        <f t="shared" si="87"/>
        <v>116</v>
      </c>
      <c r="E71" s="377">
        <f t="shared" si="87"/>
        <v>232</v>
      </c>
      <c r="F71" s="375">
        <f t="shared" si="87"/>
        <v>152</v>
      </c>
      <c r="G71" s="376">
        <f t="shared" si="87"/>
        <v>150</v>
      </c>
      <c r="H71" s="377">
        <f t="shared" si="87"/>
        <v>302</v>
      </c>
      <c r="I71" s="378">
        <f>IF(E71=0,0,((H71/E71)-1)*100)</f>
        <v>30.172413793103448</v>
      </c>
      <c r="J71" s="341"/>
      <c r="L71" s="358" t="s">
        <v>26</v>
      </c>
      <c r="M71" s="379">
        <f t="shared" si="89"/>
        <v>12628</v>
      </c>
      <c r="N71" s="380">
        <f t="shared" si="89"/>
        <v>14497</v>
      </c>
      <c r="O71" s="167">
        <f>SUM(M71:N71)</f>
        <v>27125</v>
      </c>
      <c r="P71" s="138">
        <f>+P19+P45</f>
        <v>0</v>
      </c>
      <c r="Q71" s="167">
        <f>+O71+P71</f>
        <v>27125</v>
      </c>
      <c r="R71" s="379">
        <f t="shared" si="90"/>
        <v>15102</v>
      </c>
      <c r="S71" s="380">
        <f t="shared" si="90"/>
        <v>17049</v>
      </c>
      <c r="T71" s="167">
        <f>SUM(R71:S71)</f>
        <v>32151</v>
      </c>
      <c r="U71" s="138">
        <f>+U19+U45</f>
        <v>0</v>
      </c>
      <c r="V71" s="167">
        <f>+T71+U71</f>
        <v>32151</v>
      </c>
      <c r="W71" s="381">
        <f>IF(Q71=0,0,((V71/Q71)-1)*100)</f>
        <v>18.529032258064525</v>
      </c>
    </row>
    <row r="72" spans="1:23" ht="15.75" customHeight="1" thickTop="1" thickBot="1" x14ac:dyDescent="0.25">
      <c r="A72" s="391" t="s">
        <v>44</v>
      </c>
      <c r="B72" s="131" t="s">
        <v>27</v>
      </c>
      <c r="C72" s="385">
        <f>+C69+C70+C71</f>
        <v>134</v>
      </c>
      <c r="D72" s="392">
        <f t="shared" ref="D72" si="91">+D69+D70+D71</f>
        <v>134</v>
      </c>
      <c r="E72" s="393">
        <f t="shared" ref="E72" si="92">+E69+E70+E71</f>
        <v>268</v>
      </c>
      <c r="F72" s="385">
        <f t="shared" ref="F72" si="93">+F69+F70+F71</f>
        <v>1169</v>
      </c>
      <c r="G72" s="392">
        <f t="shared" ref="G72" si="94">+G69+G70+G71</f>
        <v>1107</v>
      </c>
      <c r="H72" s="393">
        <f t="shared" ref="H72" si="95">+H69+H70+H71</f>
        <v>2276</v>
      </c>
      <c r="I72" s="128">
        <f>IF(E72=0,0,((H72/E72)-1)*100)</f>
        <v>749.25373134328356</v>
      </c>
      <c r="J72" s="391"/>
      <c r="K72" s="394"/>
      <c r="L72" s="47" t="s">
        <v>27</v>
      </c>
      <c r="M72" s="49">
        <f>+M69+M70+M71</f>
        <v>13438</v>
      </c>
      <c r="N72" s="470">
        <f t="shared" ref="N72" si="96">+N69+N70+N71</f>
        <v>17082</v>
      </c>
      <c r="O72" s="474">
        <f t="shared" ref="O72" si="97">+O69+O70+O71</f>
        <v>30520</v>
      </c>
      <c r="P72" s="483">
        <f t="shared" ref="P72" si="98">+P69+P70+P71</f>
        <v>0</v>
      </c>
      <c r="Q72" s="169">
        <f t="shared" ref="Q72" si="99">+Q69+Q70+Q71</f>
        <v>30520</v>
      </c>
      <c r="R72" s="49">
        <f t="shared" ref="R72" si="100">+R69+R70+R71</f>
        <v>115953</v>
      </c>
      <c r="S72" s="470">
        <f t="shared" ref="S72" si="101">+S69+S70+S71</f>
        <v>123284</v>
      </c>
      <c r="T72" s="474">
        <f t="shared" ref="T72" si="102">+T69+T70+T71</f>
        <v>239237</v>
      </c>
      <c r="U72" s="483">
        <f t="shared" ref="U72" si="103">+U69+U70+U71</f>
        <v>147</v>
      </c>
      <c r="V72" s="169">
        <f t="shared" ref="V72" si="104">+V69+V70+V71</f>
        <v>239384</v>
      </c>
      <c r="W72" s="50">
        <f>IF(Q72=0,0,((V72/Q72)-1)*100)</f>
        <v>684.35124508519004</v>
      </c>
    </row>
    <row r="73" spans="1:23" ht="13.5" thickTop="1" x14ac:dyDescent="0.2">
      <c r="A73" s="341" t="s">
        <v>44</v>
      </c>
      <c r="B73" s="354" t="s">
        <v>28</v>
      </c>
      <c r="C73" s="375">
        <f t="shared" ref="C73:H75" si="105">+C21+C47</f>
        <v>585</v>
      </c>
      <c r="D73" s="376">
        <f t="shared" si="105"/>
        <v>584</v>
      </c>
      <c r="E73" s="395">
        <f t="shared" si="105"/>
        <v>1169</v>
      </c>
      <c r="F73" s="375">
        <f t="shared" si="105"/>
        <v>112</v>
      </c>
      <c r="G73" s="376">
        <f t="shared" si="105"/>
        <v>112</v>
      </c>
      <c r="H73" s="395">
        <f t="shared" si="105"/>
        <v>224</v>
      </c>
      <c r="I73" s="378">
        <f t="shared" ref="I73" si="106">IF(E73=0,0,((H73/E73)-1)*100)</f>
        <v>-80.838323353293418</v>
      </c>
      <c r="J73" s="341"/>
      <c r="L73" s="358" t="s">
        <v>29</v>
      </c>
      <c r="M73" s="379">
        <f t="shared" ref="M73:N75" si="107">+M21+M47</f>
        <v>58802</v>
      </c>
      <c r="N73" s="380">
        <f t="shared" si="107"/>
        <v>60050</v>
      </c>
      <c r="O73" s="167">
        <f>SUM(M73:N73)</f>
        <v>118852</v>
      </c>
      <c r="P73" s="138">
        <f>+P21+P47</f>
        <v>0</v>
      </c>
      <c r="Q73" s="167">
        <f>+O73+P73</f>
        <v>118852</v>
      </c>
      <c r="R73" s="379">
        <f t="shared" ref="R73:S75" si="108">+R21+R47</f>
        <v>8684</v>
      </c>
      <c r="S73" s="380">
        <f t="shared" si="108"/>
        <v>9170</v>
      </c>
      <c r="T73" s="167">
        <f>SUM(R73:S73)</f>
        <v>17854</v>
      </c>
      <c r="U73" s="138">
        <f>+U21+U47</f>
        <v>0</v>
      </c>
      <c r="V73" s="167">
        <f>+T73+U73</f>
        <v>17854</v>
      </c>
      <c r="W73" s="381">
        <f t="shared" ref="W73" si="109">IF(Q73=0,0,((V73/Q73)-1)*100)</f>
        <v>-84.97795577693266</v>
      </c>
    </row>
    <row r="74" spans="1:23" x14ac:dyDescent="0.2">
      <c r="A74" s="341" t="s">
        <v>44</v>
      </c>
      <c r="B74" s="354" t="s">
        <v>30</v>
      </c>
      <c r="C74" s="375">
        <f t="shared" si="105"/>
        <v>714</v>
      </c>
      <c r="D74" s="376">
        <f t="shared" si="105"/>
        <v>717</v>
      </c>
      <c r="E74" s="396">
        <f t="shared" si="105"/>
        <v>1431</v>
      </c>
      <c r="F74" s="375">
        <f t="shared" si="105"/>
        <v>37</v>
      </c>
      <c r="G74" s="376">
        <f t="shared" si="105"/>
        <v>37</v>
      </c>
      <c r="H74" s="396">
        <f t="shared" si="105"/>
        <v>74</v>
      </c>
      <c r="I74" s="378">
        <f>IF(E74=0,0,((H74/E74)-1)*100)</f>
        <v>-94.828791055206153</v>
      </c>
      <c r="J74" s="341"/>
      <c r="L74" s="358" t="s">
        <v>30</v>
      </c>
      <c r="M74" s="379">
        <f t="shared" si="107"/>
        <v>81191</v>
      </c>
      <c r="N74" s="380">
        <f t="shared" si="107"/>
        <v>84797</v>
      </c>
      <c r="O74" s="167">
        <f>SUM(M74:N74)</f>
        <v>165988</v>
      </c>
      <c r="P74" s="138">
        <f>+P22+P48</f>
        <v>0</v>
      </c>
      <c r="Q74" s="167">
        <f>+O74+P74</f>
        <v>165988</v>
      </c>
      <c r="R74" s="379">
        <f t="shared" si="108"/>
        <v>268</v>
      </c>
      <c r="S74" s="380">
        <f t="shared" si="108"/>
        <v>1772</v>
      </c>
      <c r="T74" s="167">
        <f>SUM(R74:S74)</f>
        <v>2040</v>
      </c>
      <c r="U74" s="138">
        <f>+U22+U48</f>
        <v>0</v>
      </c>
      <c r="V74" s="167">
        <f>+T74+U74</f>
        <v>2040</v>
      </c>
      <c r="W74" s="381">
        <f>IF(Q74=0,0,((V74/Q74)-1)*100)</f>
        <v>-98.770995493650133</v>
      </c>
    </row>
    <row r="75" spans="1:23" ht="13.5" thickBot="1" x14ac:dyDescent="0.25">
      <c r="A75" s="341" t="s">
        <v>44</v>
      </c>
      <c r="B75" s="354" t="s">
        <v>31</v>
      </c>
      <c r="C75" s="375">
        <f t="shared" si="105"/>
        <v>782</v>
      </c>
      <c r="D75" s="397">
        <f t="shared" si="105"/>
        <v>781</v>
      </c>
      <c r="E75" s="398">
        <f t="shared" si="105"/>
        <v>1563</v>
      </c>
      <c r="F75" s="375">
        <f t="shared" si="105"/>
        <v>125</v>
      </c>
      <c r="G75" s="397">
        <f t="shared" si="105"/>
        <v>123</v>
      </c>
      <c r="H75" s="398">
        <f t="shared" si="105"/>
        <v>248</v>
      </c>
      <c r="I75" s="399">
        <f t="shared" ref="I75:I77" si="110">IF(E75=0,0,((H75/E75)-1)*100)</f>
        <v>-84.133077415227135</v>
      </c>
      <c r="J75" s="341"/>
      <c r="L75" s="358" t="s">
        <v>31</v>
      </c>
      <c r="M75" s="379">
        <f t="shared" si="107"/>
        <v>100355</v>
      </c>
      <c r="N75" s="380">
        <f t="shared" si="107"/>
        <v>101205</v>
      </c>
      <c r="O75" s="167">
        <f>SUM(M75:N75)</f>
        <v>201560</v>
      </c>
      <c r="P75" s="138">
        <f>+P23+P49</f>
        <v>0</v>
      </c>
      <c r="Q75" s="405">
        <f>+O75+P75</f>
        <v>201560</v>
      </c>
      <c r="R75" s="379">
        <f t="shared" si="108"/>
        <v>8495</v>
      </c>
      <c r="S75" s="380">
        <f t="shared" si="108"/>
        <v>12561</v>
      </c>
      <c r="T75" s="167">
        <f>SUM(R75:S75)</f>
        <v>21056</v>
      </c>
      <c r="U75" s="138">
        <f>+U23+U49</f>
        <v>0</v>
      </c>
      <c r="V75" s="405">
        <f>+T75+U75</f>
        <v>21056</v>
      </c>
      <c r="W75" s="381">
        <f t="shared" ref="W75:W77" si="111">IF(Q75=0,0,((V75/Q75)-1)*100)</f>
        <v>-89.553482833895615</v>
      </c>
    </row>
    <row r="76" spans="1:23" ht="15.75" customHeight="1" thickTop="1" thickBot="1" x14ac:dyDescent="0.25">
      <c r="A76" s="391" t="s">
        <v>44</v>
      </c>
      <c r="B76" s="131" t="s">
        <v>32</v>
      </c>
      <c r="C76" s="385">
        <f t="shared" ref="C76:H76" si="112">+C73+C74+C75</f>
        <v>2081</v>
      </c>
      <c r="D76" s="392">
        <f t="shared" si="112"/>
        <v>2082</v>
      </c>
      <c r="E76" s="393">
        <f t="shared" si="112"/>
        <v>4163</v>
      </c>
      <c r="F76" s="385">
        <f t="shared" si="112"/>
        <v>274</v>
      </c>
      <c r="G76" s="392">
        <f t="shared" si="112"/>
        <v>272</v>
      </c>
      <c r="H76" s="393">
        <f t="shared" si="112"/>
        <v>546</v>
      </c>
      <c r="I76" s="128">
        <f t="shared" si="110"/>
        <v>-86.884458323324523</v>
      </c>
      <c r="J76" s="391"/>
      <c r="K76" s="394"/>
      <c r="L76" s="47" t="s">
        <v>32</v>
      </c>
      <c r="M76" s="49">
        <f t="shared" ref="M76:V76" si="113">+M73+M74+M75</f>
        <v>240348</v>
      </c>
      <c r="N76" s="470">
        <f t="shared" si="113"/>
        <v>246052</v>
      </c>
      <c r="O76" s="474">
        <f t="shared" si="113"/>
        <v>486400</v>
      </c>
      <c r="P76" s="483">
        <f t="shared" si="113"/>
        <v>0</v>
      </c>
      <c r="Q76" s="169">
        <f t="shared" si="113"/>
        <v>486400</v>
      </c>
      <c r="R76" s="49">
        <f t="shared" si="113"/>
        <v>17447</v>
      </c>
      <c r="S76" s="470">
        <f t="shared" si="113"/>
        <v>23503</v>
      </c>
      <c r="T76" s="474">
        <f t="shared" si="113"/>
        <v>40950</v>
      </c>
      <c r="U76" s="483">
        <f t="shared" si="113"/>
        <v>0</v>
      </c>
      <c r="V76" s="169">
        <f t="shared" si="113"/>
        <v>40950</v>
      </c>
      <c r="W76" s="50">
        <f t="shared" si="111"/>
        <v>-91.581003289473685</v>
      </c>
    </row>
    <row r="77" spans="1:23" s="1" customFormat="1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14">+C68+C72+C76</f>
        <v>7837</v>
      </c>
      <c r="D77" s="127">
        <f t="shared" si="114"/>
        <v>7841</v>
      </c>
      <c r="E77" s="297">
        <f t="shared" si="114"/>
        <v>15678</v>
      </c>
      <c r="F77" s="125">
        <f t="shared" si="114"/>
        <v>2968</v>
      </c>
      <c r="G77" s="127">
        <f t="shared" si="114"/>
        <v>2803</v>
      </c>
      <c r="H77" s="297">
        <f t="shared" si="114"/>
        <v>5771</v>
      </c>
      <c r="I77" s="128">
        <f t="shared" si="110"/>
        <v>-63.190457966577362</v>
      </c>
      <c r="J77" s="3"/>
      <c r="K77" s="3"/>
      <c r="L77" s="41" t="s">
        <v>33</v>
      </c>
      <c r="M77" s="42">
        <f t="shared" ref="M77:V77" si="115">+M68+M72+M76</f>
        <v>979990</v>
      </c>
      <c r="N77" s="42">
        <f t="shared" si="115"/>
        <v>1031711</v>
      </c>
      <c r="O77" s="493">
        <f t="shared" si="115"/>
        <v>2011701</v>
      </c>
      <c r="P77" s="42">
        <f t="shared" si="115"/>
        <v>0</v>
      </c>
      <c r="Q77" s="493">
        <f t="shared" si="115"/>
        <v>2011701</v>
      </c>
      <c r="R77" s="42">
        <f t="shared" si="115"/>
        <v>310611</v>
      </c>
      <c r="S77" s="42">
        <f t="shared" si="115"/>
        <v>329791</v>
      </c>
      <c r="T77" s="493">
        <f t="shared" si="115"/>
        <v>640402</v>
      </c>
      <c r="U77" s="42">
        <f t="shared" si="115"/>
        <v>246</v>
      </c>
      <c r="V77" s="493">
        <f t="shared" si="115"/>
        <v>640648</v>
      </c>
      <c r="W77" s="46">
        <f t="shared" si="111"/>
        <v>-68.153915517266242</v>
      </c>
    </row>
    <row r="78" spans="1:23" ht="14.25" thickTop="1" thickBot="1" x14ac:dyDescent="0.25">
      <c r="A78" s="341" t="s">
        <v>44</v>
      </c>
      <c r="B78" s="124" t="s">
        <v>34</v>
      </c>
      <c r="C78" s="385">
        <f t="shared" ref="C78:H78" si="116">+C64+C68+C72+C76</f>
        <v>15002</v>
      </c>
      <c r="D78" s="386">
        <f t="shared" si="116"/>
        <v>15001</v>
      </c>
      <c r="E78" s="400">
        <f t="shared" si="116"/>
        <v>30003</v>
      </c>
      <c r="F78" s="385">
        <f t="shared" si="116"/>
        <v>5972</v>
      </c>
      <c r="G78" s="386">
        <f t="shared" si="116"/>
        <v>5773</v>
      </c>
      <c r="H78" s="400">
        <f t="shared" si="116"/>
        <v>11745</v>
      </c>
      <c r="I78" s="128">
        <f t="shared" ref="I78" si="117">IF(E78=0,0,((H78/E78)-1)*100)</f>
        <v>-60.853914608539149</v>
      </c>
      <c r="J78" s="341"/>
      <c r="L78" s="467" t="s">
        <v>34</v>
      </c>
      <c r="M78" s="43">
        <f t="shared" ref="M78:V78" si="118">+M64+M68+M72+M76</f>
        <v>2079959</v>
      </c>
      <c r="N78" s="469">
        <f t="shared" si="118"/>
        <v>2069443</v>
      </c>
      <c r="O78" s="473">
        <f t="shared" si="118"/>
        <v>4149402</v>
      </c>
      <c r="P78" s="482">
        <f t="shared" si="118"/>
        <v>0</v>
      </c>
      <c r="Q78" s="299">
        <f t="shared" si="118"/>
        <v>4149402</v>
      </c>
      <c r="R78" s="43">
        <f t="shared" si="118"/>
        <v>697344</v>
      </c>
      <c r="S78" s="469">
        <f t="shared" si="118"/>
        <v>704058</v>
      </c>
      <c r="T78" s="473">
        <f t="shared" si="118"/>
        <v>1401402</v>
      </c>
      <c r="U78" s="482">
        <f t="shared" si="118"/>
        <v>447</v>
      </c>
      <c r="V78" s="299">
        <f t="shared" si="118"/>
        <v>1401849</v>
      </c>
      <c r="W78" s="46">
        <f t="shared" ref="W78" si="119">IF(Q78=0,0,((V78/Q78)-1)*100)</f>
        <v>-66.215637819618351</v>
      </c>
    </row>
    <row r="79" spans="1:23" ht="14.25" thickTop="1" thickBot="1" x14ac:dyDescent="0.25">
      <c r="B79" s="401" t="s">
        <v>35</v>
      </c>
      <c r="C79" s="402"/>
      <c r="D79" s="402"/>
      <c r="E79" s="402"/>
      <c r="F79" s="402"/>
      <c r="G79" s="402"/>
      <c r="H79" s="402"/>
      <c r="I79" s="402"/>
      <c r="J79" s="402"/>
      <c r="L79" s="403" t="s">
        <v>35</v>
      </c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406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8" t="s">
        <v>47</v>
      </c>
    </row>
    <row r="83" spans="12:23" ht="24.75" customHeight="1" thickTop="1" thickBot="1" x14ac:dyDescent="0.25">
      <c r="L83" s="409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410" t="s">
        <v>6</v>
      </c>
    </row>
    <row r="84" spans="12:23" ht="13.5" thickTop="1" x14ac:dyDescent="0.2">
      <c r="L84" s="411" t="s">
        <v>7</v>
      </c>
      <c r="M84" s="412"/>
      <c r="N84" s="406"/>
      <c r="O84" s="61"/>
      <c r="P84" s="413"/>
      <c r="Q84" s="61"/>
      <c r="R84" s="412"/>
      <c r="S84" s="406"/>
      <c r="T84" s="61"/>
      <c r="U84" s="413"/>
      <c r="V84" s="61"/>
      <c r="W84" s="414" t="s">
        <v>8</v>
      </c>
    </row>
    <row r="85" spans="12:23" ht="13.5" thickBot="1" x14ac:dyDescent="0.25">
      <c r="L85" s="415"/>
      <c r="M85" s="416" t="s">
        <v>48</v>
      </c>
      <c r="N85" s="417" t="s">
        <v>49</v>
      </c>
      <c r="O85" s="67" t="s">
        <v>50</v>
      </c>
      <c r="P85" s="415" t="s">
        <v>15</v>
      </c>
      <c r="Q85" s="67" t="s">
        <v>11</v>
      </c>
      <c r="R85" s="416" t="s">
        <v>48</v>
      </c>
      <c r="S85" s="417" t="s">
        <v>49</v>
      </c>
      <c r="T85" s="67" t="s">
        <v>50</v>
      </c>
      <c r="U85" s="415" t="s">
        <v>15</v>
      </c>
      <c r="V85" s="67" t="s">
        <v>11</v>
      </c>
      <c r="W85" s="418"/>
    </row>
    <row r="86" spans="12:23" ht="6.75" customHeight="1" thickTop="1" x14ac:dyDescent="0.2">
      <c r="L86" s="411"/>
      <c r="M86" s="419"/>
      <c r="N86" s="420"/>
      <c r="O86" s="72"/>
      <c r="P86" s="421"/>
      <c r="Q86" s="72"/>
      <c r="R86" s="419"/>
      <c r="S86" s="420"/>
      <c r="T86" s="72"/>
      <c r="U86" s="421"/>
      <c r="V86" s="72"/>
      <c r="W86" s="422"/>
    </row>
    <row r="87" spans="12:23" x14ac:dyDescent="0.2">
      <c r="L87" s="411" t="s">
        <v>16</v>
      </c>
      <c r="M87" s="75">
        <v>168</v>
      </c>
      <c r="N87" s="76">
        <v>422</v>
      </c>
      <c r="O87" s="180">
        <f>M87+N87</f>
        <v>590</v>
      </c>
      <c r="P87" s="77">
        <v>0</v>
      </c>
      <c r="Q87" s="180">
        <f>+O87+P87</f>
        <v>590</v>
      </c>
      <c r="R87" s="75">
        <v>0</v>
      </c>
      <c r="S87" s="76">
        <v>0</v>
      </c>
      <c r="T87" s="180">
        <f>R87+S87</f>
        <v>0</v>
      </c>
      <c r="U87" s="77">
        <v>0</v>
      </c>
      <c r="V87" s="180">
        <f>+T87+U87</f>
        <v>0</v>
      </c>
      <c r="W87" s="426">
        <f t="shared" ref="W87:W104" si="120">IF(Q87=0,0,((V87/Q87)-1)*100)</f>
        <v>-100</v>
      </c>
    </row>
    <row r="88" spans="12:23" x14ac:dyDescent="0.2">
      <c r="L88" s="411" t="s">
        <v>17</v>
      </c>
      <c r="M88" s="75">
        <v>383</v>
      </c>
      <c r="N88" s="76">
        <v>457</v>
      </c>
      <c r="O88" s="180">
        <f>M88+N88</f>
        <v>840</v>
      </c>
      <c r="P88" s="77">
        <v>0</v>
      </c>
      <c r="Q88" s="180">
        <f t="shared" ref="Q88:Q89" si="121">+O88+P88</f>
        <v>840</v>
      </c>
      <c r="R88" s="75">
        <v>0</v>
      </c>
      <c r="S88" s="76">
        <v>0</v>
      </c>
      <c r="T88" s="180">
        <f>R88+S88</f>
        <v>0</v>
      </c>
      <c r="U88" s="77">
        <v>0</v>
      </c>
      <c r="V88" s="180">
        <f t="shared" ref="V88:V95" si="122">+T88+U88</f>
        <v>0</v>
      </c>
      <c r="W88" s="426">
        <f t="shared" si="120"/>
        <v>-100</v>
      </c>
    </row>
    <row r="89" spans="12:23" ht="13.5" thickBot="1" x14ac:dyDescent="0.25">
      <c r="L89" s="415" t="s">
        <v>18</v>
      </c>
      <c r="M89" s="75">
        <v>304</v>
      </c>
      <c r="N89" s="76">
        <v>485</v>
      </c>
      <c r="O89" s="180">
        <f>M89+N89</f>
        <v>789</v>
      </c>
      <c r="P89" s="77">
        <v>0</v>
      </c>
      <c r="Q89" s="180">
        <f t="shared" si="121"/>
        <v>789</v>
      </c>
      <c r="R89" s="75">
        <v>0</v>
      </c>
      <c r="S89" s="76">
        <v>0</v>
      </c>
      <c r="T89" s="180">
        <f>R89+S89</f>
        <v>0</v>
      </c>
      <c r="U89" s="77">
        <v>0</v>
      </c>
      <c r="V89" s="180">
        <f t="shared" si="122"/>
        <v>0</v>
      </c>
      <c r="W89" s="426">
        <f t="shared" si="120"/>
        <v>-100</v>
      </c>
    </row>
    <row r="90" spans="12:23" ht="14.25" thickTop="1" thickBot="1" x14ac:dyDescent="0.25">
      <c r="L90" s="79" t="s">
        <v>19</v>
      </c>
      <c r="M90" s="80">
        <f t="shared" ref="M90:N90" si="123">+M87+M88+M89</f>
        <v>855</v>
      </c>
      <c r="N90" s="81">
        <f t="shared" si="123"/>
        <v>1364</v>
      </c>
      <c r="O90" s="181">
        <f>+O87+O88+O89</f>
        <v>2219</v>
      </c>
      <c r="P90" s="80">
        <f t="shared" ref="P90:Q90" si="124">+P87+P88+P89</f>
        <v>0</v>
      </c>
      <c r="Q90" s="181">
        <f t="shared" si="124"/>
        <v>2219</v>
      </c>
      <c r="R90" s="80">
        <f t="shared" ref="R90:V90" si="125">+R87+R88+R89</f>
        <v>0</v>
      </c>
      <c r="S90" s="81">
        <f t="shared" si="125"/>
        <v>0</v>
      </c>
      <c r="T90" s="181">
        <f>+T87+T88+T89</f>
        <v>0</v>
      </c>
      <c r="U90" s="80">
        <f t="shared" si="125"/>
        <v>0</v>
      </c>
      <c r="V90" s="181">
        <f t="shared" si="125"/>
        <v>0</v>
      </c>
      <c r="W90" s="82">
        <f t="shared" si="120"/>
        <v>-100</v>
      </c>
    </row>
    <row r="91" spans="12:23" ht="13.5" thickTop="1" x14ac:dyDescent="0.2">
      <c r="L91" s="411" t="s">
        <v>20</v>
      </c>
      <c r="M91" s="423">
        <v>207</v>
      </c>
      <c r="N91" s="424">
        <v>366</v>
      </c>
      <c r="O91" s="180">
        <f t="shared" ref="O91:O101" si="126">+M91+N91</f>
        <v>573</v>
      </c>
      <c r="P91" s="425">
        <v>0</v>
      </c>
      <c r="Q91" s="180">
        <f t="shared" ref="Q91" si="127">+O91+P91</f>
        <v>573</v>
      </c>
      <c r="R91" s="513">
        <v>0</v>
      </c>
      <c r="S91" s="424">
        <v>0</v>
      </c>
      <c r="T91" s="180">
        <f>R91+S91</f>
        <v>0</v>
      </c>
      <c r="U91" s="425">
        <v>0</v>
      </c>
      <c r="V91" s="180">
        <f t="shared" si="122"/>
        <v>0</v>
      </c>
      <c r="W91" s="426">
        <f t="shared" si="120"/>
        <v>-100</v>
      </c>
    </row>
    <row r="92" spans="12:23" x14ac:dyDescent="0.2">
      <c r="L92" s="411" t="s">
        <v>21</v>
      </c>
      <c r="M92" s="423">
        <v>88</v>
      </c>
      <c r="N92" s="424">
        <v>214</v>
      </c>
      <c r="O92" s="180">
        <f>+M92+N92</f>
        <v>302</v>
      </c>
      <c r="P92" s="425">
        <v>0</v>
      </c>
      <c r="Q92" s="180">
        <f>+O92+P92</f>
        <v>302</v>
      </c>
      <c r="R92" s="513">
        <v>0</v>
      </c>
      <c r="S92" s="424">
        <v>0</v>
      </c>
      <c r="T92" s="180">
        <f>R92+S92</f>
        <v>0</v>
      </c>
      <c r="U92" s="425">
        <v>0</v>
      </c>
      <c r="V92" s="180">
        <f>+T92+U92</f>
        <v>0</v>
      </c>
      <c r="W92" s="426">
        <f>IF(Q92=0,0,((V92/Q92)-1)*100)</f>
        <v>-100</v>
      </c>
    </row>
    <row r="93" spans="12:23" ht="13.5" thickBot="1" x14ac:dyDescent="0.25">
      <c r="L93" s="411" t="s">
        <v>22</v>
      </c>
      <c r="M93" s="423">
        <v>129</v>
      </c>
      <c r="N93" s="424">
        <v>254</v>
      </c>
      <c r="O93" s="180">
        <f>+M93+N93</f>
        <v>383</v>
      </c>
      <c r="P93" s="425">
        <v>0</v>
      </c>
      <c r="Q93" s="180">
        <f>+O93+P93</f>
        <v>383</v>
      </c>
      <c r="R93" s="513">
        <v>0</v>
      </c>
      <c r="S93" s="424">
        <v>0</v>
      </c>
      <c r="T93" s="180">
        <f t="shared" ref="T93:T94" si="128">R93+S93</f>
        <v>0</v>
      </c>
      <c r="U93" s="425">
        <v>0</v>
      </c>
      <c r="V93" s="180">
        <f>+T93+U93</f>
        <v>0</v>
      </c>
      <c r="W93" s="426">
        <f>IF(Q93=0,0,((V93/Q93)-1)*100)</f>
        <v>-100</v>
      </c>
    </row>
    <row r="94" spans="12:23" ht="14.25" thickTop="1" thickBot="1" x14ac:dyDescent="0.25">
      <c r="L94" s="79" t="s">
        <v>23</v>
      </c>
      <c r="M94" s="80">
        <f t="shared" ref="M94:S94" si="129">+M91+M92+M93</f>
        <v>424</v>
      </c>
      <c r="N94" s="81">
        <f t="shared" si="129"/>
        <v>834</v>
      </c>
      <c r="O94" s="181">
        <f t="shared" si="129"/>
        <v>1258</v>
      </c>
      <c r="P94" s="80">
        <f t="shared" si="129"/>
        <v>0</v>
      </c>
      <c r="Q94" s="181">
        <f t="shared" si="129"/>
        <v>1258</v>
      </c>
      <c r="R94" s="80">
        <f>+R91+R92+R93</f>
        <v>0</v>
      </c>
      <c r="S94" s="81">
        <f t="shared" si="129"/>
        <v>0</v>
      </c>
      <c r="T94" s="181">
        <f t="shared" si="128"/>
        <v>0</v>
      </c>
      <c r="U94" s="80">
        <f>+U91+U92+U93</f>
        <v>0</v>
      </c>
      <c r="V94" s="181">
        <f>+V91+V92+V93</f>
        <v>0</v>
      </c>
      <c r="W94" s="82">
        <f>IF(Q94=0,0,((V94/Q94)-1)*100)</f>
        <v>-100</v>
      </c>
    </row>
    <row r="95" spans="12:23" ht="13.5" thickTop="1" x14ac:dyDescent="0.2">
      <c r="L95" s="411" t="s">
        <v>24</v>
      </c>
      <c r="M95" s="423">
        <v>0</v>
      </c>
      <c r="N95" s="424">
        <v>0</v>
      </c>
      <c r="O95" s="180">
        <f t="shared" si="126"/>
        <v>0</v>
      </c>
      <c r="P95" s="425">
        <v>0</v>
      </c>
      <c r="Q95" s="180">
        <f t="shared" ref="Q95" si="130">+O95+P95</f>
        <v>0</v>
      </c>
      <c r="R95" s="423">
        <v>0</v>
      </c>
      <c r="S95" s="424">
        <v>0</v>
      </c>
      <c r="T95" s="180">
        <f t="shared" ref="T95" si="131">+R95+S95</f>
        <v>0</v>
      </c>
      <c r="U95" s="425">
        <v>0</v>
      </c>
      <c r="V95" s="180">
        <f t="shared" si="122"/>
        <v>0</v>
      </c>
      <c r="W95" s="426">
        <f t="shared" si="120"/>
        <v>0</v>
      </c>
    </row>
    <row r="96" spans="12:23" x14ac:dyDescent="0.2">
      <c r="L96" s="411" t="s">
        <v>25</v>
      </c>
      <c r="M96" s="423">
        <v>0</v>
      </c>
      <c r="N96" s="424">
        <v>0</v>
      </c>
      <c r="O96" s="180">
        <f>+M96+N96</f>
        <v>0</v>
      </c>
      <c r="P96" s="425">
        <v>0</v>
      </c>
      <c r="Q96" s="180">
        <f>+O96+P96</f>
        <v>0</v>
      </c>
      <c r="R96" s="423">
        <v>0</v>
      </c>
      <c r="S96" s="424">
        <v>0</v>
      </c>
      <c r="T96" s="180">
        <f>+R96+S96</f>
        <v>0</v>
      </c>
      <c r="U96" s="425">
        <v>0</v>
      </c>
      <c r="V96" s="180">
        <f>+T96+U96</f>
        <v>0</v>
      </c>
      <c r="W96" s="426">
        <f>IF(Q96=0,0,((V96/Q96)-1)*100)</f>
        <v>0</v>
      </c>
    </row>
    <row r="97" spans="1:23" ht="13.5" thickBot="1" x14ac:dyDescent="0.25">
      <c r="L97" s="411" t="s">
        <v>26</v>
      </c>
      <c r="M97" s="423">
        <v>11</v>
      </c>
      <c r="N97" s="424">
        <v>12</v>
      </c>
      <c r="O97" s="182">
        <f>+M97+N97</f>
        <v>23</v>
      </c>
      <c r="P97" s="427">
        <v>0</v>
      </c>
      <c r="Q97" s="182">
        <f>+O97+P97</f>
        <v>23</v>
      </c>
      <c r="R97" s="423">
        <v>0</v>
      </c>
      <c r="S97" s="424">
        <v>0</v>
      </c>
      <c r="T97" s="182">
        <f>+R97+S97</f>
        <v>0</v>
      </c>
      <c r="U97" s="427">
        <v>0</v>
      </c>
      <c r="V97" s="182">
        <f>+T97+U97</f>
        <v>0</v>
      </c>
      <c r="W97" s="426">
        <f>IF(Q97=0,0,((V97/Q97)-1)*100)</f>
        <v>-100</v>
      </c>
    </row>
    <row r="98" spans="1:23" ht="14.25" thickTop="1" thickBot="1" x14ac:dyDescent="0.25">
      <c r="A98" s="341" t="s">
        <v>44</v>
      </c>
      <c r="L98" s="84" t="s">
        <v>27</v>
      </c>
      <c r="M98" s="85">
        <f>+M95+M96+M97</f>
        <v>11</v>
      </c>
      <c r="N98" s="85">
        <f t="shared" ref="N98:V98" si="132">+N95+N96+N97</f>
        <v>12</v>
      </c>
      <c r="O98" s="183">
        <f t="shared" si="132"/>
        <v>23</v>
      </c>
      <c r="P98" s="86">
        <f t="shared" si="132"/>
        <v>0</v>
      </c>
      <c r="Q98" s="183">
        <f t="shared" si="132"/>
        <v>23</v>
      </c>
      <c r="R98" s="85">
        <f t="shared" si="132"/>
        <v>0</v>
      </c>
      <c r="S98" s="85">
        <f t="shared" si="132"/>
        <v>0</v>
      </c>
      <c r="T98" s="183">
        <f t="shared" si="132"/>
        <v>0</v>
      </c>
      <c r="U98" s="86">
        <f t="shared" si="132"/>
        <v>0</v>
      </c>
      <c r="V98" s="183">
        <f t="shared" si="132"/>
        <v>0</v>
      </c>
      <c r="W98" s="87">
        <f>IF(Q98=0,0,((V98/Q98)-1)*100)</f>
        <v>-100</v>
      </c>
    </row>
    <row r="99" spans="1:23" ht="13.5" thickTop="1" x14ac:dyDescent="0.2">
      <c r="L99" s="411" t="s">
        <v>29</v>
      </c>
      <c r="M99" s="423">
        <v>0</v>
      </c>
      <c r="N99" s="424">
        <v>0</v>
      </c>
      <c r="O99" s="182">
        <f>+M99+N99</f>
        <v>0</v>
      </c>
      <c r="P99" s="428">
        <v>0</v>
      </c>
      <c r="Q99" s="182">
        <f>+O99+P99</f>
        <v>0</v>
      </c>
      <c r="R99" s="423">
        <v>0</v>
      </c>
      <c r="S99" s="424">
        <v>0</v>
      </c>
      <c r="T99" s="182">
        <f>+R99+S99</f>
        <v>0</v>
      </c>
      <c r="U99" s="428">
        <v>0</v>
      </c>
      <c r="V99" s="182">
        <f>+T99+U99</f>
        <v>0</v>
      </c>
      <c r="W99" s="426">
        <f t="shared" ref="W99" si="133">IF(Q99=0,0,((V99/Q99)-1)*100)</f>
        <v>0</v>
      </c>
    </row>
    <row r="100" spans="1:23" x14ac:dyDescent="0.2">
      <c r="L100" s="411" t="s">
        <v>30</v>
      </c>
      <c r="M100" s="423">
        <v>0</v>
      </c>
      <c r="N100" s="424">
        <v>0</v>
      </c>
      <c r="O100" s="182">
        <f>+M100+N100</f>
        <v>0</v>
      </c>
      <c r="P100" s="425">
        <v>0</v>
      </c>
      <c r="Q100" s="182">
        <f>+O100+P100</f>
        <v>0</v>
      </c>
      <c r="R100" s="423">
        <v>0</v>
      </c>
      <c r="S100" s="424">
        <v>0</v>
      </c>
      <c r="T100" s="182">
        <f>+R100+S100</f>
        <v>0</v>
      </c>
      <c r="U100" s="425">
        <v>0</v>
      </c>
      <c r="V100" s="182">
        <f>+T100+U100</f>
        <v>0</v>
      </c>
      <c r="W100" s="426">
        <f>IF(Q100=0,0,((V100/Q100)-1)*100)</f>
        <v>0</v>
      </c>
    </row>
    <row r="101" spans="1:23" ht="13.5" thickBot="1" x14ac:dyDescent="0.25">
      <c r="L101" s="411" t="s">
        <v>31</v>
      </c>
      <c r="M101" s="423">
        <v>0</v>
      </c>
      <c r="N101" s="424">
        <v>0</v>
      </c>
      <c r="O101" s="182">
        <f t="shared" si="126"/>
        <v>0</v>
      </c>
      <c r="P101" s="425">
        <v>0</v>
      </c>
      <c r="Q101" s="182">
        <f>+O101+P101</f>
        <v>0</v>
      </c>
      <c r="R101" s="423">
        <v>0</v>
      </c>
      <c r="S101" s="424">
        <v>0</v>
      </c>
      <c r="T101" s="182">
        <f>+R101+S101</f>
        <v>0</v>
      </c>
      <c r="U101" s="425">
        <v>0</v>
      </c>
      <c r="V101" s="182">
        <f>+T101+U101</f>
        <v>0</v>
      </c>
      <c r="W101" s="426">
        <f>IF(Q101=0,0,((V101/Q101)-1)*100)</f>
        <v>0</v>
      </c>
    </row>
    <row r="102" spans="1:23" ht="14.25" thickTop="1" thickBot="1" x14ac:dyDescent="0.25">
      <c r="A102" s="341" t="s">
        <v>44</v>
      </c>
      <c r="L102" s="84" t="s">
        <v>32</v>
      </c>
      <c r="M102" s="85">
        <f t="shared" ref="M102:V102" si="134">+M99+M100+M101</f>
        <v>0</v>
      </c>
      <c r="N102" s="85">
        <f t="shared" si="134"/>
        <v>0</v>
      </c>
      <c r="O102" s="183">
        <f t="shared" si="134"/>
        <v>0</v>
      </c>
      <c r="P102" s="86">
        <f t="shared" si="134"/>
        <v>0</v>
      </c>
      <c r="Q102" s="183">
        <f t="shared" si="134"/>
        <v>0</v>
      </c>
      <c r="R102" s="85">
        <f t="shared" si="134"/>
        <v>0</v>
      </c>
      <c r="S102" s="85">
        <f t="shared" si="134"/>
        <v>0</v>
      </c>
      <c r="T102" s="183">
        <f t="shared" si="134"/>
        <v>0</v>
      </c>
      <c r="U102" s="86">
        <f t="shared" si="134"/>
        <v>0</v>
      </c>
      <c r="V102" s="183">
        <f t="shared" si="134"/>
        <v>0</v>
      </c>
      <c r="W102" s="87">
        <f>IF(Q102=0,0,((V102/Q102)-1)*100)</f>
        <v>0</v>
      </c>
    </row>
    <row r="103" spans="1:23" s="1" customFormat="1" ht="14.25" thickTop="1" thickBot="1" x14ac:dyDescent="0.25">
      <c r="A103" s="3"/>
      <c r="I103" s="2"/>
      <c r="K103" s="3"/>
      <c r="L103" s="79" t="s">
        <v>33</v>
      </c>
      <c r="M103" s="80">
        <f t="shared" ref="M103:V103" si="135">+M94+M98+M102</f>
        <v>435</v>
      </c>
      <c r="N103" s="81">
        <f t="shared" si="135"/>
        <v>846</v>
      </c>
      <c r="O103" s="173">
        <f t="shared" si="135"/>
        <v>1281</v>
      </c>
      <c r="P103" s="80">
        <f t="shared" si="135"/>
        <v>0</v>
      </c>
      <c r="Q103" s="173">
        <f t="shared" si="135"/>
        <v>1281</v>
      </c>
      <c r="R103" s="80">
        <f t="shared" si="135"/>
        <v>0</v>
      </c>
      <c r="S103" s="81">
        <f t="shared" si="135"/>
        <v>0</v>
      </c>
      <c r="T103" s="173">
        <f t="shared" si="135"/>
        <v>0</v>
      </c>
      <c r="U103" s="80">
        <f t="shared" si="135"/>
        <v>0</v>
      </c>
      <c r="V103" s="173">
        <f t="shared" si="135"/>
        <v>0</v>
      </c>
      <c r="W103" s="82">
        <f>IF(Q103=0,0,((V103/Q103)-1)*100)</f>
        <v>-100</v>
      </c>
    </row>
    <row r="104" spans="1:23" ht="14.25" thickTop="1" thickBot="1" x14ac:dyDescent="0.25">
      <c r="L104" s="79" t="s">
        <v>34</v>
      </c>
      <c r="M104" s="80">
        <f t="shared" ref="M104:V104" si="136">+M90+M94+M98+M102</f>
        <v>1290</v>
      </c>
      <c r="N104" s="81">
        <f t="shared" si="136"/>
        <v>2210</v>
      </c>
      <c r="O104" s="173">
        <f t="shared" si="136"/>
        <v>3500</v>
      </c>
      <c r="P104" s="80">
        <f t="shared" si="136"/>
        <v>0</v>
      </c>
      <c r="Q104" s="173">
        <f t="shared" si="136"/>
        <v>3500</v>
      </c>
      <c r="R104" s="80">
        <f t="shared" si="136"/>
        <v>0</v>
      </c>
      <c r="S104" s="81">
        <f t="shared" si="136"/>
        <v>0</v>
      </c>
      <c r="T104" s="173">
        <f t="shared" si="136"/>
        <v>0</v>
      </c>
      <c r="U104" s="80">
        <f t="shared" si="136"/>
        <v>0</v>
      </c>
      <c r="V104" s="173">
        <f t="shared" si="136"/>
        <v>0</v>
      </c>
      <c r="W104" s="82">
        <f t="shared" si="120"/>
        <v>-100</v>
      </c>
    </row>
    <row r="105" spans="1:23" ht="14.25" thickTop="1" thickBot="1" x14ac:dyDescent="0.25">
      <c r="L105" s="429" t="s">
        <v>35</v>
      </c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406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8" t="s">
        <v>47</v>
      </c>
    </row>
    <row r="109" spans="1:23" ht="24.75" customHeight="1" thickTop="1" thickBot="1" x14ac:dyDescent="0.25">
      <c r="L109" s="409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410" t="s">
        <v>6</v>
      </c>
    </row>
    <row r="110" spans="1:23" ht="13.5" thickTop="1" x14ac:dyDescent="0.2">
      <c r="L110" s="411" t="s">
        <v>7</v>
      </c>
      <c r="M110" s="412"/>
      <c r="N110" s="406"/>
      <c r="O110" s="61"/>
      <c r="P110" s="413"/>
      <c r="Q110" s="61"/>
      <c r="R110" s="412"/>
      <c r="S110" s="406"/>
      <c r="T110" s="61"/>
      <c r="U110" s="413"/>
      <c r="V110" s="61"/>
      <c r="W110" s="414" t="s">
        <v>8</v>
      </c>
    </row>
    <row r="111" spans="1:23" ht="13.5" thickBot="1" x14ac:dyDescent="0.25">
      <c r="L111" s="415"/>
      <c r="M111" s="416" t="s">
        <v>48</v>
      </c>
      <c r="N111" s="417" t="s">
        <v>49</v>
      </c>
      <c r="O111" s="67" t="s">
        <v>50</v>
      </c>
      <c r="P111" s="415" t="s">
        <v>15</v>
      </c>
      <c r="Q111" s="67" t="s">
        <v>11</v>
      </c>
      <c r="R111" s="416" t="s">
        <v>48</v>
      </c>
      <c r="S111" s="417" t="s">
        <v>49</v>
      </c>
      <c r="T111" s="67" t="s">
        <v>50</v>
      </c>
      <c r="U111" s="415" t="s">
        <v>15</v>
      </c>
      <c r="V111" s="67" t="s">
        <v>11</v>
      </c>
      <c r="W111" s="430"/>
    </row>
    <row r="112" spans="1:23" ht="6" customHeight="1" thickTop="1" x14ac:dyDescent="0.2">
      <c r="L112" s="411"/>
      <c r="M112" s="419"/>
      <c r="N112" s="420"/>
      <c r="O112" s="72"/>
      <c r="P112" s="421"/>
      <c r="Q112" s="72"/>
      <c r="R112" s="419"/>
      <c r="S112" s="420"/>
      <c r="T112" s="72"/>
      <c r="U112" s="421"/>
      <c r="V112" s="72"/>
      <c r="W112" s="422"/>
    </row>
    <row r="113" spans="1:23" x14ac:dyDescent="0.2">
      <c r="L113" s="411" t="s">
        <v>16</v>
      </c>
      <c r="M113" s="75">
        <v>88</v>
      </c>
      <c r="N113" s="76">
        <v>11</v>
      </c>
      <c r="O113" s="180">
        <f>M113+N113</f>
        <v>99</v>
      </c>
      <c r="P113" s="77">
        <v>0</v>
      </c>
      <c r="Q113" s="180">
        <f>+O113+P113</f>
        <v>99</v>
      </c>
      <c r="R113" s="75">
        <v>27</v>
      </c>
      <c r="S113" s="76">
        <v>21</v>
      </c>
      <c r="T113" s="180">
        <f>R113+S113</f>
        <v>48</v>
      </c>
      <c r="U113" s="77">
        <v>0</v>
      </c>
      <c r="V113" s="180">
        <f>+T113+U113</f>
        <v>48</v>
      </c>
      <c r="W113" s="426">
        <f t="shared" ref="W113:W121" si="137">IF(Q113=0,0,((V113/Q113)-1)*100)</f>
        <v>-51.515151515151516</v>
      </c>
    </row>
    <row r="114" spans="1:23" x14ac:dyDescent="0.2">
      <c r="L114" s="411" t="s">
        <v>17</v>
      </c>
      <c r="M114" s="75">
        <v>139</v>
      </c>
      <c r="N114" s="76">
        <v>12</v>
      </c>
      <c r="O114" s="180">
        <f>M114+N114</f>
        <v>151</v>
      </c>
      <c r="P114" s="77">
        <v>0</v>
      </c>
      <c r="Q114" s="180">
        <f t="shared" ref="Q114:Q115" si="138">+O114+P114</f>
        <v>151</v>
      </c>
      <c r="R114" s="75">
        <v>30</v>
      </c>
      <c r="S114" s="76">
        <v>37</v>
      </c>
      <c r="T114" s="180">
        <f>R114+S114</f>
        <v>67</v>
      </c>
      <c r="U114" s="77">
        <v>0</v>
      </c>
      <c r="V114" s="180">
        <f t="shared" ref="V114:V121" si="139">+T114+U114</f>
        <v>67</v>
      </c>
      <c r="W114" s="426">
        <f t="shared" si="137"/>
        <v>-55.629139072847678</v>
      </c>
    </row>
    <row r="115" spans="1:23" ht="13.5" thickBot="1" x14ac:dyDescent="0.25">
      <c r="L115" s="415" t="s">
        <v>18</v>
      </c>
      <c r="M115" s="75">
        <v>168</v>
      </c>
      <c r="N115" s="76">
        <v>17</v>
      </c>
      <c r="O115" s="180">
        <f>M115+N115</f>
        <v>185</v>
      </c>
      <c r="P115" s="77">
        <v>0</v>
      </c>
      <c r="Q115" s="180">
        <f t="shared" si="138"/>
        <v>185</v>
      </c>
      <c r="R115" s="75">
        <v>37</v>
      </c>
      <c r="S115" s="76">
        <v>44</v>
      </c>
      <c r="T115" s="180">
        <f>R115+S115</f>
        <v>81</v>
      </c>
      <c r="U115" s="77">
        <v>0</v>
      </c>
      <c r="V115" s="180">
        <f t="shared" si="139"/>
        <v>81</v>
      </c>
      <c r="W115" s="426">
        <f t="shared" si="137"/>
        <v>-56.216216216216218</v>
      </c>
    </row>
    <row r="116" spans="1:23" ht="14.25" thickTop="1" thickBot="1" x14ac:dyDescent="0.25">
      <c r="L116" s="79" t="s">
        <v>53</v>
      </c>
      <c r="M116" s="80">
        <f t="shared" ref="M116:Q116" si="140">+M113+M114+M115</f>
        <v>395</v>
      </c>
      <c r="N116" s="81">
        <f t="shared" si="140"/>
        <v>40</v>
      </c>
      <c r="O116" s="181">
        <f t="shared" si="140"/>
        <v>435</v>
      </c>
      <c r="P116" s="80">
        <f t="shared" si="140"/>
        <v>0</v>
      </c>
      <c r="Q116" s="181">
        <f t="shared" si="140"/>
        <v>435</v>
      </c>
      <c r="R116" s="80">
        <f t="shared" ref="R116:V116" si="141">+R113+R114+R115</f>
        <v>94</v>
      </c>
      <c r="S116" s="81">
        <f t="shared" si="141"/>
        <v>102</v>
      </c>
      <c r="T116" s="181">
        <f t="shared" si="141"/>
        <v>196</v>
      </c>
      <c r="U116" s="80">
        <f t="shared" si="141"/>
        <v>0</v>
      </c>
      <c r="V116" s="181">
        <f t="shared" si="141"/>
        <v>196</v>
      </c>
      <c r="W116" s="82">
        <f t="shared" si="137"/>
        <v>-54.942528735632187</v>
      </c>
    </row>
    <row r="117" spans="1:23" ht="13.5" thickTop="1" x14ac:dyDescent="0.2">
      <c r="L117" s="411" t="s">
        <v>20</v>
      </c>
      <c r="M117" s="423">
        <v>116.71899999999999</v>
      </c>
      <c r="N117" s="424">
        <v>19.298999999999999</v>
      </c>
      <c r="O117" s="180">
        <f t="shared" ref="O117" si="142">+M117+N117</f>
        <v>136.018</v>
      </c>
      <c r="P117" s="425">
        <v>0</v>
      </c>
      <c r="Q117" s="180">
        <f t="shared" ref="Q117" si="143">+O117+P117</f>
        <v>136.018</v>
      </c>
      <c r="R117" s="512">
        <v>33</v>
      </c>
      <c r="S117" s="424">
        <v>28</v>
      </c>
      <c r="T117" s="180">
        <f t="shared" ref="T117:T121" si="144">+R117+S117</f>
        <v>61</v>
      </c>
      <c r="U117" s="425">
        <v>0</v>
      </c>
      <c r="V117" s="180">
        <f t="shared" si="139"/>
        <v>61</v>
      </c>
      <c r="W117" s="426">
        <f t="shared" si="137"/>
        <v>-55.152994456616035</v>
      </c>
    </row>
    <row r="118" spans="1:23" x14ac:dyDescent="0.2">
      <c r="L118" s="411" t="s">
        <v>21</v>
      </c>
      <c r="M118" s="423">
        <v>169</v>
      </c>
      <c r="N118" s="424">
        <v>10</v>
      </c>
      <c r="O118" s="180">
        <f>+M118+N118</f>
        <v>179</v>
      </c>
      <c r="P118" s="425">
        <v>0</v>
      </c>
      <c r="Q118" s="180">
        <f>+O118+P118</f>
        <v>179</v>
      </c>
      <c r="R118" s="423">
        <v>47</v>
      </c>
      <c r="S118" s="424">
        <v>36</v>
      </c>
      <c r="T118" s="180">
        <f>+R118+S118</f>
        <v>83</v>
      </c>
      <c r="U118" s="425">
        <v>0</v>
      </c>
      <c r="V118" s="180">
        <f>+T118+U118</f>
        <v>83</v>
      </c>
      <c r="W118" s="426">
        <f>IF(Q118=0,0,((V118/Q118)-1)*100)</f>
        <v>-53.631284916201118</v>
      </c>
    </row>
    <row r="119" spans="1:23" ht="13.5" thickBot="1" x14ac:dyDescent="0.25">
      <c r="L119" s="411" t="s">
        <v>22</v>
      </c>
      <c r="M119" s="423">
        <v>90</v>
      </c>
      <c r="N119" s="424">
        <v>14</v>
      </c>
      <c r="O119" s="180">
        <f>+M119+N119</f>
        <v>104</v>
      </c>
      <c r="P119" s="425">
        <v>0</v>
      </c>
      <c r="Q119" s="180">
        <f>+O119+P119</f>
        <v>104</v>
      </c>
      <c r="R119" s="423">
        <v>67</v>
      </c>
      <c r="S119" s="424">
        <v>85</v>
      </c>
      <c r="T119" s="180">
        <f>+R119+S119</f>
        <v>152</v>
      </c>
      <c r="U119" s="425">
        <v>0</v>
      </c>
      <c r="V119" s="180">
        <f>+T119+U119</f>
        <v>152</v>
      </c>
      <c r="W119" s="426">
        <f>IF(Q119=0,0,((V119/Q119)-1)*100)</f>
        <v>46.153846153846146</v>
      </c>
    </row>
    <row r="120" spans="1:23" ht="14.25" thickTop="1" thickBot="1" x14ac:dyDescent="0.25">
      <c r="L120" s="79" t="s">
        <v>23</v>
      </c>
      <c r="M120" s="80">
        <f t="shared" ref="M120:V120" si="145">+M117+M118+M119</f>
        <v>375.71899999999999</v>
      </c>
      <c r="N120" s="81">
        <f t="shared" si="145"/>
        <v>43.298999999999999</v>
      </c>
      <c r="O120" s="181">
        <f t="shared" si="145"/>
        <v>419.01800000000003</v>
      </c>
      <c r="P120" s="80">
        <f t="shared" si="145"/>
        <v>0</v>
      </c>
      <c r="Q120" s="181">
        <f t="shared" si="145"/>
        <v>419.01800000000003</v>
      </c>
      <c r="R120" s="80">
        <f>+R117+R118+R119</f>
        <v>147</v>
      </c>
      <c r="S120" s="81">
        <f t="shared" si="145"/>
        <v>149</v>
      </c>
      <c r="T120" s="181">
        <f t="shared" si="145"/>
        <v>296</v>
      </c>
      <c r="U120" s="80">
        <f t="shared" si="145"/>
        <v>0</v>
      </c>
      <c r="V120" s="181">
        <f t="shared" si="145"/>
        <v>296</v>
      </c>
      <c r="W120" s="82">
        <f>IF(Q120=0,0,((V120/Q120)-1)*100)</f>
        <v>-29.35864330410627</v>
      </c>
    </row>
    <row r="121" spans="1:23" ht="13.5" thickTop="1" x14ac:dyDescent="0.2">
      <c r="L121" s="411" t="s">
        <v>24</v>
      </c>
      <c r="M121" s="423">
        <v>1</v>
      </c>
      <c r="N121" s="424">
        <v>2</v>
      </c>
      <c r="O121" s="180">
        <f t="shared" ref="O121" si="146">+M121+N121</f>
        <v>3</v>
      </c>
      <c r="P121" s="425">
        <v>0</v>
      </c>
      <c r="Q121" s="180">
        <f t="shared" ref="Q121" si="147">+O121+P121</f>
        <v>3</v>
      </c>
      <c r="R121" s="423">
        <v>45</v>
      </c>
      <c r="S121" s="424">
        <v>84</v>
      </c>
      <c r="T121" s="180">
        <f t="shared" si="144"/>
        <v>129</v>
      </c>
      <c r="U121" s="425">
        <v>0</v>
      </c>
      <c r="V121" s="180">
        <f t="shared" si="139"/>
        <v>129</v>
      </c>
      <c r="W121" s="426">
        <f t="shared" si="137"/>
        <v>4200</v>
      </c>
    </row>
    <row r="122" spans="1:23" x14ac:dyDescent="0.2">
      <c r="L122" s="411" t="s">
        <v>25</v>
      </c>
      <c r="M122" s="423">
        <v>0</v>
      </c>
      <c r="N122" s="424">
        <v>0</v>
      </c>
      <c r="O122" s="180">
        <f>+M122+N122</f>
        <v>0</v>
      </c>
      <c r="P122" s="425">
        <v>0</v>
      </c>
      <c r="Q122" s="180">
        <f>+O122+P122</f>
        <v>0</v>
      </c>
      <c r="R122" s="423">
        <v>38</v>
      </c>
      <c r="S122" s="424">
        <v>102</v>
      </c>
      <c r="T122" s="180">
        <f>+R122+S122</f>
        <v>140</v>
      </c>
      <c r="U122" s="425">
        <v>0</v>
      </c>
      <c r="V122" s="180">
        <f>+T122+U122</f>
        <v>140</v>
      </c>
      <c r="W122" s="426">
        <f>IF(Q122=0,0,((V122/Q122)-1)*100)</f>
        <v>0</v>
      </c>
    </row>
    <row r="123" spans="1:23" ht="13.5" thickBot="1" x14ac:dyDescent="0.25">
      <c r="L123" s="411" t="s">
        <v>26</v>
      </c>
      <c r="M123" s="423">
        <v>0</v>
      </c>
      <c r="N123" s="424">
        <v>0</v>
      </c>
      <c r="O123" s="182">
        <f>+M123+N123</f>
        <v>0</v>
      </c>
      <c r="P123" s="427">
        <v>0</v>
      </c>
      <c r="Q123" s="182">
        <f>+O123+P123</f>
        <v>0</v>
      </c>
      <c r="R123" s="423">
        <v>49</v>
      </c>
      <c r="S123" s="424">
        <v>123</v>
      </c>
      <c r="T123" s="182">
        <f>+R123+S123</f>
        <v>172</v>
      </c>
      <c r="U123" s="427"/>
      <c r="V123" s="182">
        <f>+T123+U123</f>
        <v>172</v>
      </c>
      <c r="W123" s="426">
        <f>IF(Q123=0,0,((V123/Q123)-1)*100)</f>
        <v>0</v>
      </c>
    </row>
    <row r="124" spans="1:23" ht="14.25" thickTop="1" thickBot="1" x14ac:dyDescent="0.25">
      <c r="A124" s="341" t="s">
        <v>44</v>
      </c>
      <c r="L124" s="84" t="s">
        <v>27</v>
      </c>
      <c r="M124" s="85">
        <f>+M121+M122+M123</f>
        <v>1</v>
      </c>
      <c r="N124" s="85">
        <f t="shared" ref="N124" si="148">+N121+N122+N123</f>
        <v>2</v>
      </c>
      <c r="O124" s="183">
        <f t="shared" ref="O124" si="149">+O121+O122+O123</f>
        <v>3</v>
      </c>
      <c r="P124" s="86">
        <f t="shared" ref="P124" si="150">+P121+P122+P123</f>
        <v>0</v>
      </c>
      <c r="Q124" s="183">
        <f t="shared" ref="Q124" si="151">+Q121+Q122+Q123</f>
        <v>3</v>
      </c>
      <c r="R124" s="85">
        <f t="shared" ref="R124" si="152">+R121+R122+R123</f>
        <v>132</v>
      </c>
      <c r="S124" s="85">
        <f t="shared" ref="S124" si="153">+S121+S122+S123</f>
        <v>309</v>
      </c>
      <c r="T124" s="183">
        <f t="shared" ref="T124" si="154">+T121+T122+T123</f>
        <v>441</v>
      </c>
      <c r="U124" s="86">
        <f t="shared" ref="U124" si="155">+U121+U122+U123</f>
        <v>0</v>
      </c>
      <c r="V124" s="183">
        <f t="shared" ref="V124" si="156">+V121+V122+V123</f>
        <v>441</v>
      </c>
      <c r="W124" s="87">
        <f>IF(Q124=0,0,((V124/Q124)-1)*100)</f>
        <v>14600</v>
      </c>
    </row>
    <row r="125" spans="1:23" ht="13.5" thickTop="1" x14ac:dyDescent="0.2">
      <c r="A125" s="394"/>
      <c r="K125" s="394"/>
      <c r="L125" s="411" t="s">
        <v>29</v>
      </c>
      <c r="M125" s="423">
        <v>24</v>
      </c>
      <c r="N125" s="424">
        <v>11</v>
      </c>
      <c r="O125" s="182">
        <f>+M125+N125</f>
        <v>35</v>
      </c>
      <c r="P125" s="428">
        <v>0</v>
      </c>
      <c r="Q125" s="182">
        <f>+O125+P125</f>
        <v>35</v>
      </c>
      <c r="R125" s="423">
        <v>36</v>
      </c>
      <c r="S125" s="424">
        <v>54</v>
      </c>
      <c r="T125" s="182">
        <f>+R125+S125</f>
        <v>90</v>
      </c>
      <c r="U125" s="428">
        <v>0</v>
      </c>
      <c r="V125" s="182">
        <f>+T125+U125</f>
        <v>90</v>
      </c>
      <c r="W125" s="426">
        <f t="shared" ref="W125" si="157">IF(Q125=0,0,((V125/Q125)-1)*100)</f>
        <v>157.14285714285717</v>
      </c>
    </row>
    <row r="126" spans="1:23" x14ac:dyDescent="0.2">
      <c r="A126" s="394"/>
      <c r="K126" s="394"/>
      <c r="L126" s="411" t="s">
        <v>30</v>
      </c>
      <c r="M126" s="423">
        <v>28</v>
      </c>
      <c r="N126" s="424">
        <v>25</v>
      </c>
      <c r="O126" s="182">
        <f>+M126+N126</f>
        <v>53</v>
      </c>
      <c r="P126" s="425">
        <v>0</v>
      </c>
      <c r="Q126" s="182">
        <f>+O126+P126</f>
        <v>53</v>
      </c>
      <c r="R126" s="423">
        <v>0</v>
      </c>
      <c r="S126" s="424">
        <v>0</v>
      </c>
      <c r="T126" s="182">
        <f>+R126+S126</f>
        <v>0</v>
      </c>
      <c r="U126" s="425">
        <v>0</v>
      </c>
      <c r="V126" s="182">
        <f>+T126+U126</f>
        <v>0</v>
      </c>
      <c r="W126" s="426">
        <f>IF(Q126=0,0,((V126/Q126)-1)*100)</f>
        <v>-100</v>
      </c>
    </row>
    <row r="127" spans="1:23" ht="13.5" thickBot="1" x14ac:dyDescent="0.25">
      <c r="A127" s="394"/>
      <c r="K127" s="394"/>
      <c r="L127" s="411" t="s">
        <v>31</v>
      </c>
      <c r="M127" s="423">
        <v>26</v>
      </c>
      <c r="N127" s="424">
        <v>37</v>
      </c>
      <c r="O127" s="182">
        <f>+M127+N127</f>
        <v>63</v>
      </c>
      <c r="P127" s="425">
        <v>0</v>
      </c>
      <c r="Q127" s="182">
        <f>+O127+P127</f>
        <v>63</v>
      </c>
      <c r="R127" s="423">
        <v>18</v>
      </c>
      <c r="S127" s="424">
        <v>61</v>
      </c>
      <c r="T127" s="182">
        <f>+R127+S127</f>
        <v>79</v>
      </c>
      <c r="U127" s="425">
        <v>0</v>
      </c>
      <c r="V127" s="182">
        <f>+T127+U127</f>
        <v>79</v>
      </c>
      <c r="W127" s="426">
        <f>IF(Q127=0,0,((V127/Q127)-1)*100)</f>
        <v>25.396825396825395</v>
      </c>
    </row>
    <row r="128" spans="1:23" ht="14.25" thickTop="1" thickBot="1" x14ac:dyDescent="0.25">
      <c r="A128" s="341" t="s">
        <v>44</v>
      </c>
      <c r="L128" s="84" t="s">
        <v>32</v>
      </c>
      <c r="M128" s="85">
        <f t="shared" ref="M128:V128" si="158">+M125+M126+M127</f>
        <v>78</v>
      </c>
      <c r="N128" s="85">
        <f t="shared" si="158"/>
        <v>73</v>
      </c>
      <c r="O128" s="183">
        <f t="shared" si="158"/>
        <v>151</v>
      </c>
      <c r="P128" s="86">
        <f t="shared" si="158"/>
        <v>0</v>
      </c>
      <c r="Q128" s="183">
        <f t="shared" si="158"/>
        <v>151</v>
      </c>
      <c r="R128" s="85">
        <f t="shared" si="158"/>
        <v>54</v>
      </c>
      <c r="S128" s="85">
        <f t="shared" si="158"/>
        <v>115</v>
      </c>
      <c r="T128" s="183">
        <f t="shared" si="158"/>
        <v>169</v>
      </c>
      <c r="U128" s="86">
        <f t="shared" si="158"/>
        <v>0</v>
      </c>
      <c r="V128" s="183">
        <f t="shared" si="158"/>
        <v>169</v>
      </c>
      <c r="W128" s="87">
        <f>IF(Q128=0,0,((V128/Q128)-1)*100)</f>
        <v>11.920529801324498</v>
      </c>
    </row>
    <row r="129" spans="1:23" s="1" customFormat="1" ht="14.25" thickTop="1" thickBot="1" x14ac:dyDescent="0.25">
      <c r="A129" s="3"/>
      <c r="I129" s="2"/>
      <c r="K129" s="3"/>
      <c r="L129" s="79" t="s">
        <v>33</v>
      </c>
      <c r="M129" s="80">
        <f t="shared" ref="M129:V129" si="159">+M120+M124+M128</f>
        <v>454.71899999999999</v>
      </c>
      <c r="N129" s="81">
        <f t="shared" si="159"/>
        <v>118.29900000000001</v>
      </c>
      <c r="O129" s="173">
        <f t="shared" si="159"/>
        <v>573.01800000000003</v>
      </c>
      <c r="P129" s="80">
        <f t="shared" si="159"/>
        <v>0</v>
      </c>
      <c r="Q129" s="173">
        <f t="shared" si="159"/>
        <v>573.01800000000003</v>
      </c>
      <c r="R129" s="80">
        <f t="shared" si="159"/>
        <v>333</v>
      </c>
      <c r="S129" s="81">
        <f t="shared" si="159"/>
        <v>573</v>
      </c>
      <c r="T129" s="173">
        <f t="shared" si="159"/>
        <v>906</v>
      </c>
      <c r="U129" s="80">
        <f t="shared" si="159"/>
        <v>0</v>
      </c>
      <c r="V129" s="173">
        <f t="shared" si="159"/>
        <v>906</v>
      </c>
      <c r="W129" s="82">
        <f>IF(Q129=0,0,((V129/Q129)-1)*100)</f>
        <v>58.110216432991635</v>
      </c>
    </row>
    <row r="130" spans="1:23" ht="14.25" thickTop="1" thickBot="1" x14ac:dyDescent="0.25">
      <c r="L130" s="79" t="s">
        <v>34</v>
      </c>
      <c r="M130" s="80">
        <f t="shared" ref="M130:V130" si="160">+M116+M120+M124+M128</f>
        <v>849.71900000000005</v>
      </c>
      <c r="N130" s="81">
        <f t="shared" si="160"/>
        <v>158.29900000000001</v>
      </c>
      <c r="O130" s="173">
        <f t="shared" si="160"/>
        <v>1008.018</v>
      </c>
      <c r="P130" s="80">
        <f t="shared" si="160"/>
        <v>0</v>
      </c>
      <c r="Q130" s="173">
        <f t="shared" si="160"/>
        <v>1008.018</v>
      </c>
      <c r="R130" s="80">
        <f t="shared" si="160"/>
        <v>427</v>
      </c>
      <c r="S130" s="81">
        <f t="shared" si="160"/>
        <v>675</v>
      </c>
      <c r="T130" s="173">
        <f t="shared" si="160"/>
        <v>1102</v>
      </c>
      <c r="U130" s="80">
        <f t="shared" si="160"/>
        <v>0</v>
      </c>
      <c r="V130" s="173">
        <f t="shared" si="160"/>
        <v>1102</v>
      </c>
      <c r="W130" s="82">
        <f t="shared" ref="W130" si="161">IF(Q130=0,0,((V130/Q130)-1)*100)</f>
        <v>9.3234446210285871</v>
      </c>
    </row>
    <row r="131" spans="1:23" ht="14.25" thickTop="1" thickBot="1" x14ac:dyDescent="0.25">
      <c r="L131" s="429" t="s">
        <v>35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</row>
    <row r="132" spans="1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:23" ht="14.25" thickTop="1" thickBot="1" x14ac:dyDescent="0.25">
      <c r="L134" s="406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8" t="s">
        <v>47</v>
      </c>
    </row>
    <row r="135" spans="1:23" ht="24.75" customHeight="1" thickTop="1" thickBot="1" x14ac:dyDescent="0.25">
      <c r="L135" s="409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410" t="s">
        <v>6</v>
      </c>
    </row>
    <row r="136" spans="1:23" ht="13.5" thickTop="1" x14ac:dyDescent="0.2">
      <c r="L136" s="411" t="s">
        <v>7</v>
      </c>
      <c r="M136" s="412"/>
      <c r="N136" s="406"/>
      <c r="O136" s="61"/>
      <c r="P136" s="413"/>
      <c r="Q136" s="98"/>
      <c r="R136" s="412"/>
      <c r="S136" s="406"/>
      <c r="T136" s="61"/>
      <c r="U136" s="413"/>
      <c r="V136" s="98"/>
      <c r="W136" s="414" t="s">
        <v>8</v>
      </c>
    </row>
    <row r="137" spans="1:23" ht="13.5" thickBot="1" x14ac:dyDescent="0.25">
      <c r="L137" s="415"/>
      <c r="M137" s="416" t="s">
        <v>48</v>
      </c>
      <c r="N137" s="417" t="s">
        <v>49</v>
      </c>
      <c r="O137" s="67" t="s">
        <v>50</v>
      </c>
      <c r="P137" s="415" t="s">
        <v>15</v>
      </c>
      <c r="Q137" s="505" t="s">
        <v>11</v>
      </c>
      <c r="R137" s="416" t="s">
        <v>48</v>
      </c>
      <c r="S137" s="417" t="s">
        <v>49</v>
      </c>
      <c r="T137" s="67" t="s">
        <v>50</v>
      </c>
      <c r="U137" s="415" t="s">
        <v>15</v>
      </c>
      <c r="V137" s="505" t="s">
        <v>11</v>
      </c>
      <c r="W137" s="430"/>
    </row>
    <row r="138" spans="1:23" ht="5.25" customHeight="1" thickTop="1" x14ac:dyDescent="0.2">
      <c r="L138" s="411"/>
      <c r="M138" s="419"/>
      <c r="N138" s="420"/>
      <c r="O138" s="72"/>
      <c r="P138" s="421"/>
      <c r="Q138" s="140"/>
      <c r="R138" s="419"/>
      <c r="S138" s="420"/>
      <c r="T138" s="72"/>
      <c r="U138" s="421"/>
      <c r="V138" s="140"/>
      <c r="W138" s="422"/>
    </row>
    <row r="139" spans="1:23" x14ac:dyDescent="0.2">
      <c r="L139" s="411" t="s">
        <v>16</v>
      </c>
      <c r="M139" s="423">
        <f t="shared" ref="M139:N141" si="162">+M87+M113</f>
        <v>256</v>
      </c>
      <c r="N139" s="424">
        <f t="shared" si="162"/>
        <v>433</v>
      </c>
      <c r="O139" s="180">
        <f>M139+N139</f>
        <v>689</v>
      </c>
      <c r="P139" s="425">
        <f>+P87+P113</f>
        <v>0</v>
      </c>
      <c r="Q139" s="186">
        <f>O139+P139</f>
        <v>689</v>
      </c>
      <c r="R139" s="423">
        <f t="shared" ref="R139:S141" si="163">+R87+R113</f>
        <v>27</v>
      </c>
      <c r="S139" s="424">
        <f t="shared" si="163"/>
        <v>21</v>
      </c>
      <c r="T139" s="180">
        <f>R139+S139</f>
        <v>48</v>
      </c>
      <c r="U139" s="425">
        <f>+U87+U113</f>
        <v>0</v>
      </c>
      <c r="V139" s="186">
        <f>T139+U139</f>
        <v>48</v>
      </c>
      <c r="W139" s="426">
        <f t="shared" ref="W139:W147" si="164">IF(Q139=0,0,((V139/Q139)-1)*100)</f>
        <v>-93.033381712626991</v>
      </c>
    </row>
    <row r="140" spans="1:23" x14ac:dyDescent="0.2">
      <c r="L140" s="411" t="s">
        <v>17</v>
      </c>
      <c r="M140" s="423">
        <f t="shared" si="162"/>
        <v>522</v>
      </c>
      <c r="N140" s="424">
        <f t="shared" si="162"/>
        <v>469</v>
      </c>
      <c r="O140" s="180">
        <f>M140+N140</f>
        <v>991</v>
      </c>
      <c r="P140" s="425">
        <f>+P88+P114</f>
        <v>0</v>
      </c>
      <c r="Q140" s="186">
        <f>O140+P140</f>
        <v>991</v>
      </c>
      <c r="R140" s="423">
        <f t="shared" si="163"/>
        <v>30</v>
      </c>
      <c r="S140" s="424">
        <f t="shared" si="163"/>
        <v>37</v>
      </c>
      <c r="T140" s="180">
        <f>R140+S140</f>
        <v>67</v>
      </c>
      <c r="U140" s="425">
        <f>+U88+U114</f>
        <v>0</v>
      </c>
      <c r="V140" s="186">
        <f>T140+U140</f>
        <v>67</v>
      </c>
      <c r="W140" s="426">
        <f t="shared" si="164"/>
        <v>-93.239152371342087</v>
      </c>
    </row>
    <row r="141" spans="1:23" ht="13.5" thickBot="1" x14ac:dyDescent="0.25">
      <c r="L141" s="415" t="s">
        <v>18</v>
      </c>
      <c r="M141" s="423">
        <f t="shared" si="162"/>
        <v>472</v>
      </c>
      <c r="N141" s="424">
        <f t="shared" si="162"/>
        <v>502</v>
      </c>
      <c r="O141" s="180">
        <f>M141+N141</f>
        <v>974</v>
      </c>
      <c r="P141" s="425">
        <f>+P89+P115</f>
        <v>0</v>
      </c>
      <c r="Q141" s="186">
        <f>O141+P141</f>
        <v>974</v>
      </c>
      <c r="R141" s="423">
        <f t="shared" si="163"/>
        <v>37</v>
      </c>
      <c r="S141" s="424">
        <f t="shared" si="163"/>
        <v>44</v>
      </c>
      <c r="T141" s="180">
        <f>R141+S141</f>
        <v>81</v>
      </c>
      <c r="U141" s="425">
        <f>+U89+U115</f>
        <v>0</v>
      </c>
      <c r="V141" s="186">
        <f>T141+U141</f>
        <v>81</v>
      </c>
      <c r="W141" s="426">
        <f t="shared" si="164"/>
        <v>-91.683778234086247</v>
      </c>
    </row>
    <row r="142" spans="1:23" ht="14.25" thickTop="1" thickBot="1" x14ac:dyDescent="0.25">
      <c r="L142" s="79" t="s">
        <v>53</v>
      </c>
      <c r="M142" s="80">
        <f t="shared" ref="M142:Q142" si="165">+M139+M140+M141</f>
        <v>1250</v>
      </c>
      <c r="N142" s="81">
        <f t="shared" si="165"/>
        <v>1404</v>
      </c>
      <c r="O142" s="181">
        <f t="shared" si="165"/>
        <v>2654</v>
      </c>
      <c r="P142" s="80">
        <f t="shared" si="165"/>
        <v>0</v>
      </c>
      <c r="Q142" s="181">
        <f t="shared" si="165"/>
        <v>2654</v>
      </c>
      <c r="R142" s="80">
        <f t="shared" ref="R142:V142" si="166">+R139+R140+R141</f>
        <v>94</v>
      </c>
      <c r="S142" s="81">
        <f t="shared" si="166"/>
        <v>102</v>
      </c>
      <c r="T142" s="181">
        <f t="shared" si="166"/>
        <v>196</v>
      </c>
      <c r="U142" s="80">
        <f t="shared" si="166"/>
        <v>0</v>
      </c>
      <c r="V142" s="181">
        <f t="shared" si="166"/>
        <v>196</v>
      </c>
      <c r="W142" s="82">
        <f t="shared" si="164"/>
        <v>-92.614920874152219</v>
      </c>
    </row>
    <row r="143" spans="1:23" ht="13.5" thickTop="1" x14ac:dyDescent="0.2">
      <c r="L143" s="411" t="s">
        <v>20</v>
      </c>
      <c r="M143" s="423">
        <f t="shared" ref="M143:N145" si="167">+M91+M117</f>
        <v>323.71899999999999</v>
      </c>
      <c r="N143" s="424">
        <f t="shared" si="167"/>
        <v>385.29899999999998</v>
      </c>
      <c r="O143" s="180">
        <f>M143+N143</f>
        <v>709.01800000000003</v>
      </c>
      <c r="P143" s="425">
        <f>+P91+P117</f>
        <v>0</v>
      </c>
      <c r="Q143" s="186">
        <f>O143+P143</f>
        <v>709.01800000000003</v>
      </c>
      <c r="R143" s="423">
        <f t="shared" ref="R143:S145" si="168">+R91+R117</f>
        <v>33</v>
      </c>
      <c r="S143" s="424">
        <f t="shared" si="168"/>
        <v>28</v>
      </c>
      <c r="T143" s="180">
        <f>R143+S143</f>
        <v>61</v>
      </c>
      <c r="U143" s="425">
        <f>+U91+U117</f>
        <v>0</v>
      </c>
      <c r="V143" s="186">
        <f>T143+U143</f>
        <v>61</v>
      </c>
      <c r="W143" s="426">
        <f t="shared" si="164"/>
        <v>-91.39655128642714</v>
      </c>
    </row>
    <row r="144" spans="1:23" x14ac:dyDescent="0.2">
      <c r="L144" s="411" t="s">
        <v>21</v>
      </c>
      <c r="M144" s="423">
        <f t="shared" si="167"/>
        <v>257</v>
      </c>
      <c r="N144" s="424">
        <f t="shared" si="167"/>
        <v>224</v>
      </c>
      <c r="O144" s="180">
        <f>M144+N144</f>
        <v>481</v>
      </c>
      <c r="P144" s="425">
        <f>+P92+P118</f>
        <v>0</v>
      </c>
      <c r="Q144" s="186">
        <f>O144+P144</f>
        <v>481</v>
      </c>
      <c r="R144" s="423">
        <f t="shared" si="168"/>
        <v>47</v>
      </c>
      <c r="S144" s="424">
        <f t="shared" si="168"/>
        <v>36</v>
      </c>
      <c r="T144" s="180">
        <f>R144+S144</f>
        <v>83</v>
      </c>
      <c r="U144" s="425">
        <f>+U92+U118</f>
        <v>0</v>
      </c>
      <c r="V144" s="186">
        <f>T144+U144</f>
        <v>83</v>
      </c>
      <c r="W144" s="426">
        <f>IF(Q144=0,0,((V144/Q144)-1)*100)</f>
        <v>-82.744282744282742</v>
      </c>
    </row>
    <row r="145" spans="1:23" ht="13.5" thickBot="1" x14ac:dyDescent="0.25">
      <c r="L145" s="411" t="s">
        <v>22</v>
      </c>
      <c r="M145" s="423">
        <f t="shared" si="167"/>
        <v>219</v>
      </c>
      <c r="N145" s="424">
        <f t="shared" si="167"/>
        <v>268</v>
      </c>
      <c r="O145" s="180">
        <f t="shared" ref="O145:O147" si="169">M145+N145</f>
        <v>487</v>
      </c>
      <c r="P145" s="425">
        <f>+P93+P119</f>
        <v>0</v>
      </c>
      <c r="Q145" s="186">
        <f>O145+P145</f>
        <v>487</v>
      </c>
      <c r="R145" s="423">
        <f t="shared" si="168"/>
        <v>67</v>
      </c>
      <c r="S145" s="424">
        <f t="shared" si="168"/>
        <v>85</v>
      </c>
      <c r="T145" s="180">
        <f t="shared" ref="T145:T147" si="170">R145+S145</f>
        <v>152</v>
      </c>
      <c r="U145" s="425">
        <f>+U93+U119</f>
        <v>0</v>
      </c>
      <c r="V145" s="186">
        <f>T145+U145</f>
        <v>152</v>
      </c>
      <c r="W145" s="426">
        <f>IF(Q145=0,0,((V145/Q145)-1)*100)</f>
        <v>-68.78850102669405</v>
      </c>
    </row>
    <row r="146" spans="1:23" ht="14.25" thickTop="1" thickBot="1" x14ac:dyDescent="0.25">
      <c r="L146" s="79" t="s">
        <v>23</v>
      </c>
      <c r="M146" s="80">
        <f>+M143+M144+M145</f>
        <v>799.71900000000005</v>
      </c>
      <c r="N146" s="81">
        <f>+N143+N144+N145</f>
        <v>877.29899999999998</v>
      </c>
      <c r="O146" s="181">
        <f t="shared" si="169"/>
        <v>1677.018</v>
      </c>
      <c r="P146" s="80">
        <f>+P143+P144+P145</f>
        <v>0</v>
      </c>
      <c r="Q146" s="181">
        <f>+Q143+Q144+Q145</f>
        <v>1677.018</v>
      </c>
      <c r="R146" s="80">
        <f>+R143+R144+R145</f>
        <v>147</v>
      </c>
      <c r="S146" s="81">
        <f>+S143+S144+S145</f>
        <v>149</v>
      </c>
      <c r="T146" s="181">
        <f t="shared" si="170"/>
        <v>296</v>
      </c>
      <c r="U146" s="80">
        <f>+U143+U144+U145</f>
        <v>0</v>
      </c>
      <c r="V146" s="181">
        <f>+V143+V144+V145</f>
        <v>296</v>
      </c>
      <c r="W146" s="82">
        <f>IF(Q146=0,0,((V146/Q146)-1)*100)</f>
        <v>-82.349622961709414</v>
      </c>
    </row>
    <row r="147" spans="1:23" ht="13.5" thickTop="1" x14ac:dyDescent="0.2">
      <c r="L147" s="411" t="s">
        <v>24</v>
      </c>
      <c r="M147" s="423">
        <f t="shared" ref="M147:N149" si="171">+M95+M121</f>
        <v>1</v>
      </c>
      <c r="N147" s="424">
        <f t="shared" si="171"/>
        <v>2</v>
      </c>
      <c r="O147" s="180">
        <f t="shared" si="169"/>
        <v>3</v>
      </c>
      <c r="P147" s="425">
        <f>+P95+P121</f>
        <v>0</v>
      </c>
      <c r="Q147" s="186">
        <f>O147+P147</f>
        <v>3</v>
      </c>
      <c r="R147" s="423">
        <f t="shared" ref="R147:S149" si="172">+R95+R121</f>
        <v>45</v>
      </c>
      <c r="S147" s="424">
        <f t="shared" si="172"/>
        <v>84</v>
      </c>
      <c r="T147" s="180">
        <f t="shared" si="170"/>
        <v>129</v>
      </c>
      <c r="U147" s="425">
        <f>+U95+U121</f>
        <v>0</v>
      </c>
      <c r="V147" s="186">
        <f>T147+U147</f>
        <v>129</v>
      </c>
      <c r="W147" s="426">
        <f t="shared" si="164"/>
        <v>4200</v>
      </c>
    </row>
    <row r="148" spans="1:23" x14ac:dyDescent="0.2">
      <c r="L148" s="411" t="s">
        <v>25</v>
      </c>
      <c r="M148" s="423">
        <f t="shared" si="171"/>
        <v>0</v>
      </c>
      <c r="N148" s="424">
        <f t="shared" si="171"/>
        <v>0</v>
      </c>
      <c r="O148" s="180">
        <f>M148+N148</f>
        <v>0</v>
      </c>
      <c r="P148" s="425">
        <f>+P96+P122</f>
        <v>0</v>
      </c>
      <c r="Q148" s="186">
        <f>O148+P148</f>
        <v>0</v>
      </c>
      <c r="R148" s="423">
        <f t="shared" si="172"/>
        <v>38</v>
      </c>
      <c r="S148" s="424">
        <f t="shared" si="172"/>
        <v>102</v>
      </c>
      <c r="T148" s="180">
        <f>R148+S148</f>
        <v>140</v>
      </c>
      <c r="U148" s="425">
        <f>+U96+U122</f>
        <v>0</v>
      </c>
      <c r="V148" s="186">
        <f>T148+U148</f>
        <v>140</v>
      </c>
      <c r="W148" s="426">
        <f>IF(Q148=0,0,((V148/Q148)-1)*100)</f>
        <v>0</v>
      </c>
    </row>
    <row r="149" spans="1:23" ht="13.5" thickBot="1" x14ac:dyDescent="0.25">
      <c r="L149" s="411" t="s">
        <v>26</v>
      </c>
      <c r="M149" s="423">
        <f t="shared" si="171"/>
        <v>11</v>
      </c>
      <c r="N149" s="424">
        <f t="shared" si="171"/>
        <v>12</v>
      </c>
      <c r="O149" s="182">
        <f>M149+N149</f>
        <v>23</v>
      </c>
      <c r="P149" s="427">
        <f>+P97+P123</f>
        <v>0</v>
      </c>
      <c r="Q149" s="186">
        <f>O149+P149</f>
        <v>23</v>
      </c>
      <c r="R149" s="423">
        <f t="shared" si="172"/>
        <v>49</v>
      </c>
      <c r="S149" s="424">
        <f t="shared" si="172"/>
        <v>123</v>
      </c>
      <c r="T149" s="182">
        <f>R149+S149</f>
        <v>172</v>
      </c>
      <c r="U149" s="427">
        <f>+U97+U123</f>
        <v>0</v>
      </c>
      <c r="V149" s="186">
        <f>T149+U149</f>
        <v>172</v>
      </c>
      <c r="W149" s="426">
        <f>IF(Q149=0,0,((V149/Q149)-1)*100)</f>
        <v>647.82608695652175</v>
      </c>
    </row>
    <row r="150" spans="1:23" ht="14.25" thickTop="1" thickBot="1" x14ac:dyDescent="0.25">
      <c r="A150" s="341" t="s">
        <v>44</v>
      </c>
      <c r="L150" s="84" t="s">
        <v>27</v>
      </c>
      <c r="M150" s="85">
        <f>+M147+M148+M149</f>
        <v>12</v>
      </c>
      <c r="N150" s="85">
        <f t="shared" ref="N150" si="173">+N147+N148+N149</f>
        <v>14</v>
      </c>
      <c r="O150" s="183">
        <f t="shared" ref="O150" si="174">+O147+O148+O149</f>
        <v>26</v>
      </c>
      <c r="P150" s="86">
        <f t="shared" ref="P150" si="175">+P147+P148+P149</f>
        <v>0</v>
      </c>
      <c r="Q150" s="183">
        <f t="shared" ref="Q150" si="176">+Q147+Q148+Q149</f>
        <v>26</v>
      </c>
      <c r="R150" s="85">
        <f t="shared" ref="R150" si="177">+R147+R148+R149</f>
        <v>132</v>
      </c>
      <c r="S150" s="85">
        <f t="shared" ref="S150" si="178">+S147+S148+S149</f>
        <v>309</v>
      </c>
      <c r="T150" s="183">
        <f t="shared" ref="T150" si="179">+T147+T148+T149</f>
        <v>441</v>
      </c>
      <c r="U150" s="86">
        <f t="shared" ref="U150" si="180">+U147+U148+U149</f>
        <v>0</v>
      </c>
      <c r="V150" s="183">
        <f t="shared" ref="V150" si="181">+V147+V148+V149</f>
        <v>441</v>
      </c>
      <c r="W150" s="87">
        <f>IF(Q150=0,0,((V150/Q150)-1)*100)</f>
        <v>1596.153846153846</v>
      </c>
    </row>
    <row r="151" spans="1:23" ht="13.5" thickTop="1" x14ac:dyDescent="0.2">
      <c r="L151" s="411" t="s">
        <v>29</v>
      </c>
      <c r="M151" s="423">
        <f t="shared" ref="M151:N153" si="182">+M99+M125</f>
        <v>24</v>
      </c>
      <c r="N151" s="424">
        <f t="shared" si="182"/>
        <v>11</v>
      </c>
      <c r="O151" s="182">
        <f>M151+N151</f>
        <v>35</v>
      </c>
      <c r="P151" s="428">
        <f>+P99+P125</f>
        <v>0</v>
      </c>
      <c r="Q151" s="186">
        <f>O151+P151</f>
        <v>35</v>
      </c>
      <c r="R151" s="423">
        <f t="shared" ref="R151:S153" si="183">+R99+R125</f>
        <v>36</v>
      </c>
      <c r="S151" s="424">
        <f t="shared" si="183"/>
        <v>54</v>
      </c>
      <c r="T151" s="182">
        <f>R151+S151</f>
        <v>90</v>
      </c>
      <c r="U151" s="428">
        <f>+U99+U125</f>
        <v>0</v>
      </c>
      <c r="V151" s="186">
        <f>T151+U151</f>
        <v>90</v>
      </c>
      <c r="W151" s="426">
        <f t="shared" ref="W151" si="184">IF(Q151=0,0,((V151/Q151)-1)*100)</f>
        <v>157.14285714285717</v>
      </c>
    </row>
    <row r="152" spans="1:23" x14ac:dyDescent="0.2">
      <c r="L152" s="411" t="s">
        <v>30</v>
      </c>
      <c r="M152" s="423">
        <f t="shared" si="182"/>
        <v>28</v>
      </c>
      <c r="N152" s="424">
        <f t="shared" si="182"/>
        <v>25</v>
      </c>
      <c r="O152" s="182">
        <f>M152+N152</f>
        <v>53</v>
      </c>
      <c r="P152" s="425">
        <f>+P100+P126</f>
        <v>0</v>
      </c>
      <c r="Q152" s="186">
        <f>O152+P152</f>
        <v>53</v>
      </c>
      <c r="R152" s="423">
        <f t="shared" si="183"/>
        <v>0</v>
      </c>
      <c r="S152" s="424">
        <f t="shared" si="183"/>
        <v>0</v>
      </c>
      <c r="T152" s="182">
        <f>R152+S152</f>
        <v>0</v>
      </c>
      <c r="U152" s="425">
        <f>+U100+U126</f>
        <v>0</v>
      </c>
      <c r="V152" s="186">
        <f>T152+U152</f>
        <v>0</v>
      </c>
      <c r="W152" s="426">
        <f>IF(Q152=0,0,((V152/Q152)-1)*100)</f>
        <v>-100</v>
      </c>
    </row>
    <row r="153" spans="1:23" ht="13.5" thickBot="1" x14ac:dyDescent="0.25">
      <c r="A153" s="394"/>
      <c r="K153" s="394"/>
      <c r="L153" s="411" t="s">
        <v>31</v>
      </c>
      <c r="M153" s="423">
        <f t="shared" si="182"/>
        <v>26</v>
      </c>
      <c r="N153" s="424">
        <f t="shared" si="182"/>
        <v>37</v>
      </c>
      <c r="O153" s="182">
        <f>M153+N153</f>
        <v>63</v>
      </c>
      <c r="P153" s="425">
        <f>+P101+P127</f>
        <v>0</v>
      </c>
      <c r="Q153" s="186">
        <f>O153+P153</f>
        <v>63</v>
      </c>
      <c r="R153" s="423">
        <f t="shared" si="183"/>
        <v>18</v>
      </c>
      <c r="S153" s="424">
        <f t="shared" si="183"/>
        <v>61</v>
      </c>
      <c r="T153" s="182">
        <f>R153+S153</f>
        <v>79</v>
      </c>
      <c r="U153" s="425">
        <f>+U101+U127</f>
        <v>0</v>
      </c>
      <c r="V153" s="186">
        <f>T153+U153</f>
        <v>79</v>
      </c>
      <c r="W153" s="426">
        <f>IF(Q153=0,0,((V153/Q153)-1)*100)</f>
        <v>25.396825396825395</v>
      </c>
    </row>
    <row r="154" spans="1:23" ht="14.25" thickTop="1" thickBot="1" x14ac:dyDescent="0.25">
      <c r="A154" s="341" t="s">
        <v>44</v>
      </c>
      <c r="L154" s="84" t="s">
        <v>32</v>
      </c>
      <c r="M154" s="85">
        <f t="shared" ref="M154:V154" si="185">+M151+M152+M153</f>
        <v>78</v>
      </c>
      <c r="N154" s="85">
        <f t="shared" si="185"/>
        <v>73</v>
      </c>
      <c r="O154" s="183">
        <f t="shared" si="185"/>
        <v>151</v>
      </c>
      <c r="P154" s="86">
        <f t="shared" si="185"/>
        <v>0</v>
      </c>
      <c r="Q154" s="183">
        <f t="shared" si="185"/>
        <v>151</v>
      </c>
      <c r="R154" s="85">
        <f t="shared" si="185"/>
        <v>54</v>
      </c>
      <c r="S154" s="85">
        <f t="shared" si="185"/>
        <v>115</v>
      </c>
      <c r="T154" s="183">
        <f t="shared" si="185"/>
        <v>169</v>
      </c>
      <c r="U154" s="86">
        <f t="shared" si="185"/>
        <v>0</v>
      </c>
      <c r="V154" s="183">
        <f t="shared" si="185"/>
        <v>169</v>
      </c>
      <c r="W154" s="87">
        <f>IF(Q154=0,0,((V154/Q154)-1)*100)</f>
        <v>11.920529801324498</v>
      </c>
    </row>
    <row r="155" spans="1:23" s="1" customFormat="1" ht="14.25" thickTop="1" thickBot="1" x14ac:dyDescent="0.25">
      <c r="A155" s="3"/>
      <c r="I155" s="2"/>
      <c r="K155" s="3"/>
      <c r="L155" s="79" t="s">
        <v>33</v>
      </c>
      <c r="M155" s="80">
        <f t="shared" ref="M155:V155" si="186">+M146+M150+M154</f>
        <v>889.71900000000005</v>
      </c>
      <c r="N155" s="81">
        <f t="shared" si="186"/>
        <v>964.29899999999998</v>
      </c>
      <c r="O155" s="173">
        <f t="shared" si="186"/>
        <v>1854.018</v>
      </c>
      <c r="P155" s="80">
        <f t="shared" si="186"/>
        <v>0</v>
      </c>
      <c r="Q155" s="173">
        <f t="shared" si="186"/>
        <v>1854.018</v>
      </c>
      <c r="R155" s="80">
        <f t="shared" si="186"/>
        <v>333</v>
      </c>
      <c r="S155" s="81">
        <f t="shared" si="186"/>
        <v>573</v>
      </c>
      <c r="T155" s="173">
        <f t="shared" si="186"/>
        <v>906</v>
      </c>
      <c r="U155" s="80">
        <f t="shared" si="186"/>
        <v>0</v>
      </c>
      <c r="V155" s="173">
        <f t="shared" si="186"/>
        <v>906</v>
      </c>
      <c r="W155" s="82">
        <f>IF(Q155=0,0,((V155/Q155)-1)*100)</f>
        <v>-51.133160519477158</v>
      </c>
    </row>
    <row r="156" spans="1:23" ht="14.25" thickTop="1" thickBot="1" x14ac:dyDescent="0.25">
      <c r="L156" s="79" t="s">
        <v>34</v>
      </c>
      <c r="M156" s="80">
        <f t="shared" ref="M156:V156" si="187">+M142+M146+M150+M154</f>
        <v>2139.7190000000001</v>
      </c>
      <c r="N156" s="81">
        <f t="shared" si="187"/>
        <v>2368.299</v>
      </c>
      <c r="O156" s="173">
        <f t="shared" si="187"/>
        <v>4508.018</v>
      </c>
      <c r="P156" s="80">
        <f t="shared" si="187"/>
        <v>0</v>
      </c>
      <c r="Q156" s="173">
        <f t="shared" si="187"/>
        <v>4508.018</v>
      </c>
      <c r="R156" s="80">
        <f t="shared" si="187"/>
        <v>427</v>
      </c>
      <c r="S156" s="81">
        <f t="shared" si="187"/>
        <v>675</v>
      </c>
      <c r="T156" s="173">
        <f>+T142+T146+T150+T154</f>
        <v>1102</v>
      </c>
      <c r="U156" s="80">
        <f t="shared" si="187"/>
        <v>0</v>
      </c>
      <c r="V156" s="173">
        <f t="shared" si="187"/>
        <v>1102</v>
      </c>
      <c r="W156" s="82">
        <f t="shared" ref="W156" si="188">IF(Q156=0,0,((V156/Q156)-1)*100)</f>
        <v>-75.554667261754503</v>
      </c>
    </row>
    <row r="157" spans="1:23" ht="14.25" thickTop="1" thickBot="1" x14ac:dyDescent="0.25">
      <c r="L157" s="429" t="s">
        <v>35</v>
      </c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24.7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431"/>
      <c r="M160" s="432"/>
      <c r="N160" s="432"/>
      <c r="O160" s="432"/>
      <c r="P160" s="432"/>
      <c r="Q160" s="432"/>
      <c r="R160" s="432"/>
      <c r="S160" s="432"/>
      <c r="T160" s="432"/>
      <c r="U160" s="432"/>
      <c r="V160" s="432"/>
      <c r="W160" s="433" t="s">
        <v>47</v>
      </c>
    </row>
    <row r="161" spans="1:23" ht="14.25" thickTop="1" thickBot="1" x14ac:dyDescent="0.25">
      <c r="L161" s="434"/>
      <c r="M161" s="213" t="s">
        <v>4</v>
      </c>
      <c r="N161" s="214"/>
      <c r="O161" s="251"/>
      <c r="P161" s="213"/>
      <c r="Q161" s="213"/>
      <c r="R161" s="213" t="s">
        <v>5</v>
      </c>
      <c r="S161" s="214"/>
      <c r="T161" s="251"/>
      <c r="U161" s="213"/>
      <c r="V161" s="213"/>
      <c r="W161" s="435" t="s">
        <v>6</v>
      </c>
    </row>
    <row r="162" spans="1:23" ht="13.5" thickTop="1" x14ac:dyDescent="0.2">
      <c r="L162" s="436" t="s">
        <v>7</v>
      </c>
      <c r="M162" s="437"/>
      <c r="N162" s="431"/>
      <c r="O162" s="218"/>
      <c r="P162" s="438"/>
      <c r="Q162" s="218"/>
      <c r="R162" s="437"/>
      <c r="S162" s="431"/>
      <c r="T162" s="218"/>
      <c r="U162" s="438"/>
      <c r="V162" s="218"/>
      <c r="W162" s="439" t="s">
        <v>8</v>
      </c>
    </row>
    <row r="163" spans="1:23" ht="13.5" thickBot="1" x14ac:dyDescent="0.25">
      <c r="L163" s="440"/>
      <c r="M163" s="441" t="s">
        <v>48</v>
      </c>
      <c r="N163" s="442" t="s">
        <v>49</v>
      </c>
      <c r="O163" s="224" t="s">
        <v>50</v>
      </c>
      <c r="P163" s="440" t="s">
        <v>15</v>
      </c>
      <c r="Q163" s="224" t="s">
        <v>11</v>
      </c>
      <c r="R163" s="441" t="s">
        <v>48</v>
      </c>
      <c r="S163" s="442" t="s">
        <v>49</v>
      </c>
      <c r="T163" s="224" t="s">
        <v>50</v>
      </c>
      <c r="U163" s="440" t="s">
        <v>15</v>
      </c>
      <c r="V163" s="224" t="s">
        <v>11</v>
      </c>
      <c r="W163" s="418"/>
    </row>
    <row r="164" spans="1:23" ht="5.25" customHeight="1" thickTop="1" x14ac:dyDescent="0.2">
      <c r="L164" s="436"/>
      <c r="M164" s="443"/>
      <c r="N164" s="444"/>
      <c r="O164" s="445"/>
      <c r="P164" s="446"/>
      <c r="Q164" s="229"/>
      <c r="R164" s="443"/>
      <c r="S164" s="444"/>
      <c r="T164" s="445"/>
      <c r="U164" s="446"/>
      <c r="V164" s="229"/>
      <c r="W164" s="447"/>
    </row>
    <row r="165" spans="1:23" x14ac:dyDescent="0.2">
      <c r="L165" s="436" t="s">
        <v>16</v>
      </c>
      <c r="M165" s="232">
        <v>35</v>
      </c>
      <c r="N165" s="233">
        <v>2</v>
      </c>
      <c r="O165" s="234">
        <f>M165+N165</f>
        <v>37</v>
      </c>
      <c r="P165" s="233">
        <v>0</v>
      </c>
      <c r="Q165" s="234">
        <f>+O165+P165</f>
        <v>37</v>
      </c>
      <c r="R165" s="232">
        <v>0</v>
      </c>
      <c r="S165" s="233">
        <v>0</v>
      </c>
      <c r="T165" s="234">
        <f>R165+S165</f>
        <v>0</v>
      </c>
      <c r="U165" s="233">
        <v>0</v>
      </c>
      <c r="V165" s="234">
        <f>+T165+U165</f>
        <v>0</v>
      </c>
      <c r="W165" s="450">
        <f t="shared" ref="W165:W182" si="189">IF(Q165=0,0,((V165/Q165)-1)*100)</f>
        <v>-100</v>
      </c>
    </row>
    <row r="166" spans="1:23" x14ac:dyDescent="0.2">
      <c r="L166" s="436" t="s">
        <v>17</v>
      </c>
      <c r="M166" s="232">
        <v>36</v>
      </c>
      <c r="N166" s="233">
        <v>0</v>
      </c>
      <c r="O166" s="234">
        <f>M166+N166</f>
        <v>36</v>
      </c>
      <c r="P166" s="233">
        <v>0</v>
      </c>
      <c r="Q166" s="234">
        <f t="shared" ref="Q166:Q169" si="190">+O166+P166</f>
        <v>36</v>
      </c>
      <c r="R166" s="232">
        <v>0</v>
      </c>
      <c r="S166" s="233">
        <v>0</v>
      </c>
      <c r="T166" s="234">
        <f>R166+S166</f>
        <v>0</v>
      </c>
      <c r="U166" s="233">
        <v>0</v>
      </c>
      <c r="V166" s="234">
        <f t="shared" ref="V166:V173" si="191">+T166+U166</f>
        <v>0</v>
      </c>
      <c r="W166" s="450">
        <f t="shared" si="189"/>
        <v>-100</v>
      </c>
    </row>
    <row r="167" spans="1:23" ht="13.5" thickBot="1" x14ac:dyDescent="0.25">
      <c r="L167" s="440" t="s">
        <v>18</v>
      </c>
      <c r="M167" s="232">
        <v>35</v>
      </c>
      <c r="N167" s="233">
        <v>0</v>
      </c>
      <c r="O167" s="264">
        <f>M167+N167</f>
        <v>35</v>
      </c>
      <c r="P167" s="233">
        <v>0</v>
      </c>
      <c r="Q167" s="234">
        <f t="shared" si="190"/>
        <v>35</v>
      </c>
      <c r="R167" s="232">
        <v>0</v>
      </c>
      <c r="S167" s="233">
        <v>0</v>
      </c>
      <c r="T167" s="264">
        <f>R167+S167</f>
        <v>0</v>
      </c>
      <c r="U167" s="233">
        <v>0</v>
      </c>
      <c r="V167" s="234">
        <f t="shared" si="191"/>
        <v>0</v>
      </c>
      <c r="W167" s="450">
        <f t="shared" si="189"/>
        <v>-100</v>
      </c>
    </row>
    <row r="168" spans="1:23" ht="14.25" thickTop="1" thickBot="1" x14ac:dyDescent="0.25">
      <c r="L168" s="237" t="s">
        <v>19</v>
      </c>
      <c r="M168" s="238">
        <f>+M165+M166+M167</f>
        <v>106</v>
      </c>
      <c r="N168" s="451">
        <f>+N165+N166+N167</f>
        <v>2</v>
      </c>
      <c r="O168" s="452">
        <f t="shared" ref="O168" si="192">+M168+N168</f>
        <v>108</v>
      </c>
      <c r="P168" s="451">
        <f>+P165+P166+P167</f>
        <v>0</v>
      </c>
      <c r="Q168" s="452">
        <f t="shared" si="190"/>
        <v>108</v>
      </c>
      <c r="R168" s="238">
        <f>+R165+R166+R167</f>
        <v>0</v>
      </c>
      <c r="S168" s="451">
        <f>+S165+S166+S167</f>
        <v>0</v>
      </c>
      <c r="T168" s="452">
        <f t="shared" ref="T168" si="193">+R168+S168</f>
        <v>0</v>
      </c>
      <c r="U168" s="451">
        <f>+U165+U166+U167</f>
        <v>0</v>
      </c>
      <c r="V168" s="452">
        <f t="shared" si="191"/>
        <v>0</v>
      </c>
      <c r="W168" s="453">
        <f t="shared" si="189"/>
        <v>-100</v>
      </c>
    </row>
    <row r="169" spans="1:23" ht="13.5" thickTop="1" x14ac:dyDescent="0.2">
      <c r="L169" s="436" t="s">
        <v>20</v>
      </c>
      <c r="M169" s="448">
        <v>29</v>
      </c>
      <c r="N169" s="449">
        <v>0</v>
      </c>
      <c r="O169" s="234">
        <f>SUM(M169:N169)</f>
        <v>29</v>
      </c>
      <c r="P169" s="449">
        <v>0</v>
      </c>
      <c r="Q169" s="234">
        <f t="shared" si="190"/>
        <v>29</v>
      </c>
      <c r="R169" s="448">
        <v>0</v>
      </c>
      <c r="S169" s="449">
        <v>0</v>
      </c>
      <c r="T169" s="234">
        <f>SUM(R169:S169)</f>
        <v>0</v>
      </c>
      <c r="U169" s="449">
        <v>0</v>
      </c>
      <c r="V169" s="234">
        <f t="shared" si="191"/>
        <v>0</v>
      </c>
      <c r="W169" s="450">
        <f t="shared" si="189"/>
        <v>-100</v>
      </c>
    </row>
    <row r="170" spans="1:23" x14ac:dyDescent="0.2">
      <c r="L170" s="436" t="s">
        <v>21</v>
      </c>
      <c r="M170" s="448">
        <v>18</v>
      </c>
      <c r="N170" s="449">
        <v>0</v>
      </c>
      <c r="O170" s="234">
        <f>SUM(M170:N170)</f>
        <v>18</v>
      </c>
      <c r="P170" s="449">
        <v>0</v>
      </c>
      <c r="Q170" s="234">
        <f>+O170+P170</f>
        <v>18</v>
      </c>
      <c r="R170" s="448">
        <v>0</v>
      </c>
      <c r="S170" s="449">
        <v>0</v>
      </c>
      <c r="T170" s="234">
        <f>SUM(R170:S170)</f>
        <v>0</v>
      </c>
      <c r="U170" s="449">
        <v>0</v>
      </c>
      <c r="V170" s="234">
        <f>+T170+U170</f>
        <v>0</v>
      </c>
      <c r="W170" s="450">
        <f>IF(Q170=0,0,((V170/Q170)-1)*100)</f>
        <v>-100</v>
      </c>
    </row>
    <row r="171" spans="1:23" ht="13.5" thickBot="1" x14ac:dyDescent="0.25">
      <c r="L171" s="436" t="s">
        <v>22</v>
      </c>
      <c r="M171" s="448">
        <v>17</v>
      </c>
      <c r="N171" s="449">
        <v>0</v>
      </c>
      <c r="O171" s="234">
        <f t="shared" ref="O171:O173" si="194">SUM(M171:N171)</f>
        <v>17</v>
      </c>
      <c r="P171" s="449">
        <v>0</v>
      </c>
      <c r="Q171" s="234">
        <f>+O171+P171</f>
        <v>17</v>
      </c>
      <c r="R171" s="448">
        <v>0</v>
      </c>
      <c r="S171" s="449">
        <v>0</v>
      </c>
      <c r="T171" s="234">
        <f t="shared" ref="T171:T173" si="195">SUM(R171:S171)</f>
        <v>0</v>
      </c>
      <c r="U171" s="449">
        <v>0</v>
      </c>
      <c r="V171" s="234">
        <f>+T171+U171</f>
        <v>0</v>
      </c>
      <c r="W171" s="450">
        <f>IF(Q171=0,0,((V171/Q171)-1)*100)</f>
        <v>-100</v>
      </c>
    </row>
    <row r="172" spans="1:23" s="1" customFormat="1" ht="14.25" thickTop="1" thickBot="1" x14ac:dyDescent="0.25">
      <c r="A172" s="3"/>
      <c r="I172" s="2"/>
      <c r="K172" s="3"/>
      <c r="L172" s="237" t="s">
        <v>23</v>
      </c>
      <c r="M172" s="238">
        <f>+M169+M170+M171</f>
        <v>64</v>
      </c>
      <c r="N172" s="239">
        <f>+N169+N170+N171</f>
        <v>0</v>
      </c>
      <c r="O172" s="240">
        <f t="shared" si="194"/>
        <v>64</v>
      </c>
      <c r="P172" s="238">
        <f>+P169+P170+P171</f>
        <v>0</v>
      </c>
      <c r="Q172" s="240">
        <f>+Q169+Q170+Q171</f>
        <v>64</v>
      </c>
      <c r="R172" s="238">
        <f>+R169+R170+R171</f>
        <v>0</v>
      </c>
      <c r="S172" s="239">
        <f>+S169+S170+S171</f>
        <v>0</v>
      </c>
      <c r="T172" s="240">
        <f t="shared" si="195"/>
        <v>0</v>
      </c>
      <c r="U172" s="238">
        <f>+U169+U170+U171</f>
        <v>0</v>
      </c>
      <c r="V172" s="240">
        <f>+V169+V170+V171</f>
        <v>0</v>
      </c>
      <c r="W172" s="241">
        <f t="shared" ref="W172" si="196">IF(Q172=0,0,((V172/Q172)-1)*100)</f>
        <v>-100</v>
      </c>
    </row>
    <row r="173" spans="1:23" ht="13.5" thickTop="1" x14ac:dyDescent="0.2">
      <c r="L173" s="436" t="s">
        <v>24</v>
      </c>
      <c r="M173" s="448">
        <v>0</v>
      </c>
      <c r="N173" s="449">
        <v>0</v>
      </c>
      <c r="O173" s="234">
        <f t="shared" si="194"/>
        <v>0</v>
      </c>
      <c r="P173" s="449">
        <v>0</v>
      </c>
      <c r="Q173" s="234">
        <f t="shared" ref="Q173" si="197">+O173+P173</f>
        <v>0</v>
      </c>
      <c r="R173" s="448">
        <v>0</v>
      </c>
      <c r="S173" s="449">
        <v>0</v>
      </c>
      <c r="T173" s="234">
        <f t="shared" si="195"/>
        <v>0</v>
      </c>
      <c r="U173" s="449">
        <v>0</v>
      </c>
      <c r="V173" s="234">
        <f t="shared" si="191"/>
        <v>0</v>
      </c>
      <c r="W173" s="450">
        <f t="shared" si="189"/>
        <v>0</v>
      </c>
    </row>
    <row r="174" spans="1:23" x14ac:dyDescent="0.2">
      <c r="L174" s="436" t="s">
        <v>25</v>
      </c>
      <c r="M174" s="448">
        <v>0</v>
      </c>
      <c r="N174" s="449">
        <v>0</v>
      </c>
      <c r="O174" s="234">
        <f>SUM(M174:N174)</f>
        <v>0</v>
      </c>
      <c r="P174" s="449">
        <v>0</v>
      </c>
      <c r="Q174" s="234">
        <f>+O174+P174</f>
        <v>0</v>
      </c>
      <c r="R174" s="448">
        <v>0</v>
      </c>
      <c r="S174" s="449">
        <v>0</v>
      </c>
      <c r="T174" s="234">
        <f>SUM(R174:S174)</f>
        <v>0</v>
      </c>
      <c r="U174" s="449">
        <v>0</v>
      </c>
      <c r="V174" s="234">
        <f>+T174+U174</f>
        <v>0</v>
      </c>
      <c r="W174" s="450">
        <f>IF(Q174=0,0,((V174/Q174)-1)*100)</f>
        <v>0</v>
      </c>
    </row>
    <row r="175" spans="1:23" ht="13.5" thickBot="1" x14ac:dyDescent="0.25">
      <c r="L175" s="436" t="s">
        <v>26</v>
      </c>
      <c r="M175" s="448">
        <v>0</v>
      </c>
      <c r="N175" s="449">
        <v>0</v>
      </c>
      <c r="O175" s="234">
        <f>SUM(M175:N175)</f>
        <v>0</v>
      </c>
      <c r="P175" s="454">
        <v>0</v>
      </c>
      <c r="Q175" s="234">
        <f>+O175+P175</f>
        <v>0</v>
      </c>
      <c r="R175" s="448">
        <v>0</v>
      </c>
      <c r="S175" s="449">
        <v>0</v>
      </c>
      <c r="T175" s="234">
        <f>SUM(R175:S175)</f>
        <v>0</v>
      </c>
      <c r="U175" s="454">
        <v>0</v>
      </c>
      <c r="V175" s="234">
        <f>+T175+U175</f>
        <v>0</v>
      </c>
      <c r="W175" s="450">
        <f>IF(Q175=0,0,((V175/Q175)-1)*100)</f>
        <v>0</v>
      </c>
    </row>
    <row r="176" spans="1:23" ht="14.25" thickTop="1" thickBot="1" x14ac:dyDescent="0.25">
      <c r="L176" s="244" t="s">
        <v>27</v>
      </c>
      <c r="M176" s="245">
        <f>+M173+M174+M175</f>
        <v>0</v>
      </c>
      <c r="N176" s="455">
        <f t="shared" ref="N176:V176" si="198">+N173+N174+N175</f>
        <v>0</v>
      </c>
      <c r="O176" s="456">
        <f t="shared" si="198"/>
        <v>0</v>
      </c>
      <c r="P176" s="455">
        <f t="shared" si="198"/>
        <v>0</v>
      </c>
      <c r="Q176" s="456">
        <f t="shared" si="198"/>
        <v>0</v>
      </c>
      <c r="R176" s="245">
        <f t="shared" si="198"/>
        <v>0</v>
      </c>
      <c r="S176" s="455">
        <f t="shared" si="198"/>
        <v>0</v>
      </c>
      <c r="T176" s="456">
        <f t="shared" si="198"/>
        <v>0</v>
      </c>
      <c r="U176" s="455">
        <f t="shared" si="198"/>
        <v>0</v>
      </c>
      <c r="V176" s="456">
        <f t="shared" si="198"/>
        <v>0</v>
      </c>
      <c r="W176" s="248">
        <f>IF(Q176=0,0,((V176/Q176)-1)*100)</f>
        <v>0</v>
      </c>
    </row>
    <row r="177" spans="1:23" ht="13.5" thickTop="1" x14ac:dyDescent="0.2">
      <c r="A177" s="394"/>
      <c r="K177" s="394"/>
      <c r="L177" s="436" t="s">
        <v>29</v>
      </c>
      <c r="M177" s="448">
        <v>0</v>
      </c>
      <c r="N177" s="449">
        <v>0</v>
      </c>
      <c r="O177" s="234">
        <f t="shared" ref="O177" si="199">SUM(M177:N177)</f>
        <v>0</v>
      </c>
      <c r="P177" s="457">
        <v>0</v>
      </c>
      <c r="Q177" s="234">
        <f>+O177+P177</f>
        <v>0</v>
      </c>
      <c r="R177" s="448">
        <v>0</v>
      </c>
      <c r="S177" s="449">
        <v>0</v>
      </c>
      <c r="T177" s="234">
        <f>SUM(R177:S177)</f>
        <v>0</v>
      </c>
      <c r="U177" s="457">
        <v>0</v>
      </c>
      <c r="V177" s="234">
        <f>+T177+U177</f>
        <v>0</v>
      </c>
      <c r="W177" s="450">
        <f t="shared" ref="W177" si="200">IF(Q177=0,0,((V177/Q177)-1)*100)</f>
        <v>0</v>
      </c>
    </row>
    <row r="178" spans="1:23" x14ac:dyDescent="0.2">
      <c r="A178" s="394"/>
      <c r="K178" s="394"/>
      <c r="L178" s="436" t="s">
        <v>30</v>
      </c>
      <c r="M178" s="448">
        <v>0</v>
      </c>
      <c r="N178" s="449">
        <v>0</v>
      </c>
      <c r="O178" s="234">
        <f>SUM(M178:N178)</f>
        <v>0</v>
      </c>
      <c r="P178" s="449">
        <v>0</v>
      </c>
      <c r="Q178" s="234">
        <f>+O178+P178</f>
        <v>0</v>
      </c>
      <c r="R178" s="448">
        <v>0</v>
      </c>
      <c r="S178" s="449">
        <v>0</v>
      </c>
      <c r="T178" s="234">
        <f>SUM(R178:S178)</f>
        <v>0</v>
      </c>
      <c r="U178" s="449">
        <v>0</v>
      </c>
      <c r="V178" s="234">
        <f>+T178+U178</f>
        <v>0</v>
      </c>
      <c r="W178" s="450">
        <f>IF(Q178=0,0,((V178/Q178)-1)*100)</f>
        <v>0</v>
      </c>
    </row>
    <row r="179" spans="1:23" ht="13.5" thickBot="1" x14ac:dyDescent="0.25">
      <c r="A179" s="394"/>
      <c r="K179" s="394"/>
      <c r="L179" s="436" t="s">
        <v>31</v>
      </c>
      <c r="M179" s="448">
        <v>0</v>
      </c>
      <c r="N179" s="449">
        <v>0</v>
      </c>
      <c r="O179" s="234">
        <f>SUM(M179:N179)</f>
        <v>0</v>
      </c>
      <c r="P179" s="449">
        <v>0</v>
      </c>
      <c r="Q179" s="234">
        <f>+O179+P179</f>
        <v>0</v>
      </c>
      <c r="R179" s="448">
        <v>0</v>
      </c>
      <c r="S179" s="449">
        <v>0</v>
      </c>
      <c r="T179" s="234">
        <f>SUM(R179:S179)</f>
        <v>0</v>
      </c>
      <c r="U179" s="449">
        <v>0</v>
      </c>
      <c r="V179" s="234">
        <f>+T179+U179</f>
        <v>0</v>
      </c>
      <c r="W179" s="450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01">+M177+M178+M179</f>
        <v>0</v>
      </c>
      <c r="N180" s="455">
        <f t="shared" si="201"/>
        <v>0</v>
      </c>
      <c r="O180" s="456">
        <f t="shared" si="201"/>
        <v>0</v>
      </c>
      <c r="P180" s="455">
        <f t="shared" si="201"/>
        <v>0</v>
      </c>
      <c r="Q180" s="456">
        <f t="shared" si="201"/>
        <v>0</v>
      </c>
      <c r="R180" s="245">
        <f t="shared" si="201"/>
        <v>0</v>
      </c>
      <c r="S180" s="455">
        <f t="shared" si="201"/>
        <v>0</v>
      </c>
      <c r="T180" s="456">
        <f t="shared" si="201"/>
        <v>0</v>
      </c>
      <c r="U180" s="455">
        <f t="shared" si="201"/>
        <v>0</v>
      </c>
      <c r="V180" s="456">
        <f t="shared" si="201"/>
        <v>0</v>
      </c>
      <c r="W180" s="248">
        <f>IF(Q180=0,0,((V180/Q180)-1)*100)</f>
        <v>0</v>
      </c>
    </row>
    <row r="181" spans="1:23" s="1" customFormat="1" ht="14.25" thickTop="1" thickBot="1" x14ac:dyDescent="0.25">
      <c r="A181" s="3"/>
      <c r="I181" s="2"/>
      <c r="K181" s="3"/>
      <c r="L181" s="237" t="s">
        <v>33</v>
      </c>
      <c r="M181" s="238">
        <f t="shared" ref="M181:V181" si="202">+M172+M176+M180</f>
        <v>64</v>
      </c>
      <c r="N181" s="239">
        <f t="shared" si="202"/>
        <v>0</v>
      </c>
      <c r="O181" s="240">
        <f t="shared" si="202"/>
        <v>64</v>
      </c>
      <c r="P181" s="238">
        <f t="shared" si="202"/>
        <v>0</v>
      </c>
      <c r="Q181" s="240">
        <f t="shared" si="202"/>
        <v>64</v>
      </c>
      <c r="R181" s="238">
        <f t="shared" si="202"/>
        <v>0</v>
      </c>
      <c r="S181" s="239">
        <f t="shared" si="202"/>
        <v>0</v>
      </c>
      <c r="T181" s="240">
        <f t="shared" si="202"/>
        <v>0</v>
      </c>
      <c r="U181" s="238">
        <f t="shared" si="202"/>
        <v>0</v>
      </c>
      <c r="V181" s="240">
        <f t="shared" si="202"/>
        <v>0</v>
      </c>
      <c r="W181" s="241">
        <f>IF(Q181=0,0,((V181/Q181)-1)*100)</f>
        <v>-100</v>
      </c>
    </row>
    <row r="182" spans="1:23" ht="14.25" thickTop="1" thickBot="1" x14ac:dyDescent="0.25">
      <c r="L182" s="237" t="s">
        <v>34</v>
      </c>
      <c r="M182" s="238">
        <f t="shared" ref="M182:V182" si="203">+M168+M172+M176+M180</f>
        <v>170</v>
      </c>
      <c r="N182" s="239">
        <f t="shared" si="203"/>
        <v>2</v>
      </c>
      <c r="O182" s="240">
        <f t="shared" si="203"/>
        <v>172</v>
      </c>
      <c r="P182" s="238">
        <f t="shared" si="203"/>
        <v>0</v>
      </c>
      <c r="Q182" s="240">
        <f t="shared" si="203"/>
        <v>172</v>
      </c>
      <c r="R182" s="238">
        <f t="shared" si="203"/>
        <v>0</v>
      </c>
      <c r="S182" s="239">
        <f t="shared" si="203"/>
        <v>0</v>
      </c>
      <c r="T182" s="240">
        <f t="shared" si="203"/>
        <v>0</v>
      </c>
      <c r="U182" s="238">
        <f t="shared" si="203"/>
        <v>0</v>
      </c>
      <c r="V182" s="240">
        <f t="shared" si="203"/>
        <v>0</v>
      </c>
      <c r="W182" s="241">
        <f t="shared" si="189"/>
        <v>-100</v>
      </c>
    </row>
    <row r="183" spans="1:23" ht="14.25" thickTop="1" thickBot="1" x14ac:dyDescent="0.25">
      <c r="L183" s="458" t="s">
        <v>35</v>
      </c>
      <c r="M183" s="432"/>
      <c r="N183" s="432"/>
      <c r="O183" s="432"/>
      <c r="P183" s="432"/>
      <c r="Q183" s="432"/>
      <c r="R183" s="432"/>
      <c r="S183" s="432"/>
      <c r="T183" s="432"/>
      <c r="U183" s="432"/>
      <c r="V183" s="432"/>
      <c r="W183" s="432"/>
    </row>
    <row r="184" spans="1:23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431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3" t="s">
        <v>47</v>
      </c>
    </row>
    <row r="187" spans="1:23" ht="14.25" thickTop="1" thickBot="1" x14ac:dyDescent="0.25">
      <c r="L187" s="434"/>
      <c r="M187" s="213" t="s">
        <v>4</v>
      </c>
      <c r="N187" s="214"/>
      <c r="O187" s="251"/>
      <c r="P187" s="213"/>
      <c r="Q187" s="213"/>
      <c r="R187" s="213" t="s">
        <v>5</v>
      </c>
      <c r="S187" s="214"/>
      <c r="T187" s="251"/>
      <c r="U187" s="213"/>
      <c r="V187" s="213"/>
      <c r="W187" s="435" t="s">
        <v>6</v>
      </c>
    </row>
    <row r="188" spans="1:23" ht="13.5" thickTop="1" x14ac:dyDescent="0.2">
      <c r="L188" s="436" t="s">
        <v>7</v>
      </c>
      <c r="M188" s="437"/>
      <c r="N188" s="431"/>
      <c r="O188" s="218"/>
      <c r="P188" s="438"/>
      <c r="Q188" s="218"/>
      <c r="R188" s="437"/>
      <c r="S188" s="431"/>
      <c r="T188" s="218"/>
      <c r="U188" s="438"/>
      <c r="V188" s="218"/>
      <c r="W188" s="439" t="s">
        <v>8</v>
      </c>
    </row>
    <row r="189" spans="1:23" ht="13.5" thickBot="1" x14ac:dyDescent="0.25">
      <c r="L189" s="440"/>
      <c r="M189" s="441" t="s">
        <v>48</v>
      </c>
      <c r="N189" s="442" t="s">
        <v>49</v>
      </c>
      <c r="O189" s="224" t="s">
        <v>50</v>
      </c>
      <c r="P189" s="440" t="s">
        <v>15</v>
      </c>
      <c r="Q189" s="224" t="s">
        <v>11</v>
      </c>
      <c r="R189" s="441" t="s">
        <v>48</v>
      </c>
      <c r="S189" s="442" t="s">
        <v>49</v>
      </c>
      <c r="T189" s="224" t="s">
        <v>50</v>
      </c>
      <c r="U189" s="440" t="s">
        <v>15</v>
      </c>
      <c r="V189" s="224" t="s">
        <v>11</v>
      </c>
      <c r="W189" s="418"/>
    </row>
    <row r="190" spans="1:23" ht="6" customHeight="1" thickTop="1" x14ac:dyDescent="0.2">
      <c r="L190" s="436"/>
      <c r="M190" s="443"/>
      <c r="N190" s="444"/>
      <c r="O190" s="229"/>
      <c r="P190" s="459"/>
      <c r="Q190" s="229"/>
      <c r="R190" s="443"/>
      <c r="S190" s="444"/>
      <c r="T190" s="229"/>
      <c r="U190" s="459"/>
      <c r="V190" s="229"/>
      <c r="W190" s="447"/>
    </row>
    <row r="191" spans="1:23" x14ac:dyDescent="0.2">
      <c r="L191" s="436" t="s">
        <v>16</v>
      </c>
      <c r="M191" s="232">
        <v>0</v>
      </c>
      <c r="N191" s="233">
        <v>0</v>
      </c>
      <c r="O191" s="234">
        <f>M191+N191</f>
        <v>0</v>
      </c>
      <c r="P191" s="235">
        <v>0</v>
      </c>
      <c r="Q191" s="234">
        <f>+O191+P191</f>
        <v>0</v>
      </c>
      <c r="R191" s="232">
        <v>0</v>
      </c>
      <c r="S191" s="233">
        <v>0</v>
      </c>
      <c r="T191" s="234">
        <f>R191+S191</f>
        <v>0</v>
      </c>
      <c r="U191" s="235">
        <v>0</v>
      </c>
      <c r="V191" s="234">
        <f>+T191+U191</f>
        <v>0</v>
      </c>
      <c r="W191" s="336">
        <f t="shared" ref="W191:W208" si="204">IF(Q191=0,0,((V191/Q191)-1)*100)</f>
        <v>0</v>
      </c>
    </row>
    <row r="192" spans="1:23" x14ac:dyDescent="0.2">
      <c r="L192" s="436" t="s">
        <v>17</v>
      </c>
      <c r="M192" s="232">
        <v>0</v>
      </c>
      <c r="N192" s="233">
        <v>0</v>
      </c>
      <c r="O192" s="234">
        <f>M192+N192</f>
        <v>0</v>
      </c>
      <c r="P192" s="235">
        <v>0</v>
      </c>
      <c r="Q192" s="234">
        <f t="shared" ref="Q192:Q195" si="205">+O192+P192</f>
        <v>0</v>
      </c>
      <c r="R192" s="232">
        <v>0</v>
      </c>
      <c r="S192" s="233">
        <v>0</v>
      </c>
      <c r="T192" s="234">
        <f>R192+S192</f>
        <v>0</v>
      </c>
      <c r="U192" s="235">
        <v>0</v>
      </c>
      <c r="V192" s="234">
        <f t="shared" ref="V192:V199" si="206">+T192+U192</f>
        <v>0</v>
      </c>
      <c r="W192" s="336">
        <f t="shared" si="204"/>
        <v>0</v>
      </c>
    </row>
    <row r="193" spans="1:23" ht="13.5" thickBot="1" x14ac:dyDescent="0.25">
      <c r="L193" s="440" t="s">
        <v>18</v>
      </c>
      <c r="M193" s="232">
        <v>0</v>
      </c>
      <c r="N193" s="233">
        <v>0</v>
      </c>
      <c r="O193" s="234">
        <f>M193+N193</f>
        <v>0</v>
      </c>
      <c r="P193" s="235">
        <v>0</v>
      </c>
      <c r="Q193" s="234">
        <f t="shared" si="205"/>
        <v>0</v>
      </c>
      <c r="R193" s="232">
        <v>0</v>
      </c>
      <c r="S193" s="233">
        <v>0</v>
      </c>
      <c r="T193" s="234">
        <f>R193+S193</f>
        <v>0</v>
      </c>
      <c r="U193" s="235">
        <v>0</v>
      </c>
      <c r="V193" s="234">
        <f t="shared" si="206"/>
        <v>0</v>
      </c>
      <c r="W193" s="336">
        <f t="shared" si="204"/>
        <v>0</v>
      </c>
    </row>
    <row r="194" spans="1:23" ht="14.25" thickTop="1" thickBot="1" x14ac:dyDescent="0.25">
      <c r="L194" s="237" t="s">
        <v>53</v>
      </c>
      <c r="M194" s="238">
        <f>+M191+M192+M193</f>
        <v>0</v>
      </c>
      <c r="N194" s="451">
        <f>+N191+N192+N193</f>
        <v>0</v>
      </c>
      <c r="O194" s="452">
        <f t="shared" ref="O194" si="207">+M194+N194</f>
        <v>0</v>
      </c>
      <c r="P194" s="451">
        <f>+P191+P192+P193</f>
        <v>0</v>
      </c>
      <c r="Q194" s="452">
        <f t="shared" si="205"/>
        <v>0</v>
      </c>
      <c r="R194" s="238">
        <f>+R191+R192+R193</f>
        <v>0</v>
      </c>
      <c r="S194" s="451">
        <f>+S191+S192+S193</f>
        <v>0</v>
      </c>
      <c r="T194" s="452">
        <f t="shared" ref="T194" si="208">+R194+S194</f>
        <v>0</v>
      </c>
      <c r="U194" s="451">
        <f>+U191+U192+U193</f>
        <v>0</v>
      </c>
      <c r="V194" s="452">
        <f t="shared" si="206"/>
        <v>0</v>
      </c>
      <c r="W194" s="488">
        <f t="shared" si="204"/>
        <v>0</v>
      </c>
    </row>
    <row r="195" spans="1:23" ht="13.5" thickTop="1" x14ac:dyDescent="0.2">
      <c r="L195" s="436" t="s">
        <v>20</v>
      </c>
      <c r="M195" s="448">
        <v>0</v>
      </c>
      <c r="N195" s="449">
        <v>0</v>
      </c>
      <c r="O195" s="234">
        <f>SUM(M195:N195)</f>
        <v>0</v>
      </c>
      <c r="P195" s="460">
        <v>0</v>
      </c>
      <c r="Q195" s="234">
        <f t="shared" si="205"/>
        <v>0</v>
      </c>
      <c r="R195" s="448">
        <v>0</v>
      </c>
      <c r="S195" s="449">
        <v>0</v>
      </c>
      <c r="T195" s="234">
        <f>SUM(R195:S195)</f>
        <v>0</v>
      </c>
      <c r="U195" s="460">
        <v>0</v>
      </c>
      <c r="V195" s="234">
        <f t="shared" si="206"/>
        <v>0</v>
      </c>
      <c r="W195" s="336">
        <f t="shared" si="204"/>
        <v>0</v>
      </c>
    </row>
    <row r="196" spans="1:23" ht="15.75" customHeight="1" x14ac:dyDescent="0.2">
      <c r="L196" s="436" t="s">
        <v>21</v>
      </c>
      <c r="M196" s="448">
        <v>0</v>
      </c>
      <c r="N196" s="449">
        <v>0</v>
      </c>
      <c r="O196" s="234">
        <f>SUM(M196:N196)</f>
        <v>0</v>
      </c>
      <c r="P196" s="460">
        <v>0</v>
      </c>
      <c r="Q196" s="234">
        <f>+O196+P196</f>
        <v>0</v>
      </c>
      <c r="R196" s="448">
        <v>0</v>
      </c>
      <c r="S196" s="449">
        <v>0</v>
      </c>
      <c r="T196" s="234">
        <f>SUM(R196:S196)</f>
        <v>0</v>
      </c>
      <c r="U196" s="460">
        <v>0</v>
      </c>
      <c r="V196" s="234">
        <f>+T196+U196</f>
        <v>0</v>
      </c>
      <c r="W196" s="336">
        <f>IF(Q196=0,0,((V196/Q196)-1)*100)</f>
        <v>0</v>
      </c>
    </row>
    <row r="197" spans="1:23" ht="13.5" thickBot="1" x14ac:dyDescent="0.25">
      <c r="L197" s="436" t="s">
        <v>22</v>
      </c>
      <c r="M197" s="448">
        <v>0</v>
      </c>
      <c r="N197" s="449">
        <v>0</v>
      </c>
      <c r="O197" s="234">
        <f t="shared" ref="O197:O199" si="209">SUM(M197:N197)</f>
        <v>0</v>
      </c>
      <c r="P197" s="460">
        <v>0</v>
      </c>
      <c r="Q197" s="234">
        <f>+O197+P197</f>
        <v>0</v>
      </c>
      <c r="R197" s="448">
        <v>0</v>
      </c>
      <c r="S197" s="449">
        <v>0</v>
      </c>
      <c r="T197" s="234">
        <f t="shared" ref="T197:T199" si="210">SUM(R197:S197)</f>
        <v>0</v>
      </c>
      <c r="U197" s="460">
        <v>0</v>
      </c>
      <c r="V197" s="234">
        <f>+T197+U197</f>
        <v>0</v>
      </c>
      <c r="W197" s="336">
        <f>IF(Q197=0,0,((V197/Q197)-1)*100)</f>
        <v>0</v>
      </c>
    </row>
    <row r="198" spans="1:23" s="1" customFormat="1" ht="14.25" thickTop="1" thickBot="1" x14ac:dyDescent="0.25">
      <c r="A198" s="3"/>
      <c r="I198" s="2"/>
      <c r="K198" s="3"/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09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210"/>
        <v>0</v>
      </c>
      <c r="U198" s="238">
        <f>+U195+U196+U197</f>
        <v>0</v>
      </c>
      <c r="V198" s="240">
        <f>+V195+V196+V197</f>
        <v>0</v>
      </c>
      <c r="W198" s="335">
        <f t="shared" ref="W198" si="211">IF(Q198=0,0,((V198/Q198)-1)*100)</f>
        <v>0</v>
      </c>
    </row>
    <row r="199" spans="1:23" ht="13.5" thickTop="1" x14ac:dyDescent="0.2">
      <c r="L199" s="436" t="s">
        <v>24</v>
      </c>
      <c r="M199" s="448">
        <v>0</v>
      </c>
      <c r="N199" s="449">
        <v>0</v>
      </c>
      <c r="O199" s="234">
        <f t="shared" si="209"/>
        <v>0</v>
      </c>
      <c r="P199" s="460">
        <v>0</v>
      </c>
      <c r="Q199" s="234">
        <f t="shared" ref="Q199" si="212">+O199+P199</f>
        <v>0</v>
      </c>
      <c r="R199" s="448">
        <v>0</v>
      </c>
      <c r="S199" s="449">
        <v>0</v>
      </c>
      <c r="T199" s="234">
        <f t="shared" si="210"/>
        <v>0</v>
      </c>
      <c r="U199" s="460">
        <v>0</v>
      </c>
      <c r="V199" s="234">
        <f t="shared" si="206"/>
        <v>0</v>
      </c>
      <c r="W199" s="336">
        <f t="shared" si="204"/>
        <v>0</v>
      </c>
    </row>
    <row r="200" spans="1:23" x14ac:dyDescent="0.2">
      <c r="L200" s="436" t="s">
        <v>25</v>
      </c>
      <c r="M200" s="448">
        <v>0</v>
      </c>
      <c r="N200" s="449">
        <v>0</v>
      </c>
      <c r="O200" s="234">
        <f>SUM(M200:N200)</f>
        <v>0</v>
      </c>
      <c r="P200" s="460">
        <v>0</v>
      </c>
      <c r="Q200" s="234">
        <f>+O200+P200</f>
        <v>0</v>
      </c>
      <c r="R200" s="448">
        <v>0</v>
      </c>
      <c r="S200" s="449">
        <v>0</v>
      </c>
      <c r="T200" s="234">
        <f>SUM(R200:S200)</f>
        <v>0</v>
      </c>
      <c r="U200" s="460">
        <v>0</v>
      </c>
      <c r="V200" s="234">
        <f>+T200+U200</f>
        <v>0</v>
      </c>
      <c r="W200" s="336">
        <f>IF(Q200=0,0,((V200/Q200)-1)*100)</f>
        <v>0</v>
      </c>
    </row>
    <row r="201" spans="1:23" ht="13.5" thickBot="1" x14ac:dyDescent="0.25">
      <c r="L201" s="436" t="s">
        <v>26</v>
      </c>
      <c r="M201" s="448">
        <v>0</v>
      </c>
      <c r="N201" s="449">
        <v>0</v>
      </c>
      <c r="O201" s="242">
        <f>SUM(M201:N201)</f>
        <v>0</v>
      </c>
      <c r="P201" s="462">
        <v>0</v>
      </c>
      <c r="Q201" s="242">
        <f>+O201+P201</f>
        <v>0</v>
      </c>
      <c r="R201" s="448">
        <v>0</v>
      </c>
      <c r="S201" s="449">
        <v>0</v>
      </c>
      <c r="T201" s="242">
        <f>SUM(R201:S201)</f>
        <v>0</v>
      </c>
      <c r="U201" s="462">
        <v>0</v>
      </c>
      <c r="V201" s="242">
        <f>+T201+U201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455">
        <f t="shared" ref="N202" si="213">+N199+N200+N201</f>
        <v>0</v>
      </c>
      <c r="O202" s="456">
        <f t="shared" ref="O202" si="214">+O199+O200+O201</f>
        <v>0</v>
      </c>
      <c r="P202" s="455">
        <f t="shared" ref="P202" si="215">+P199+P200+P201</f>
        <v>0</v>
      </c>
      <c r="Q202" s="456">
        <f t="shared" ref="Q202" si="216">+Q199+Q200+Q201</f>
        <v>0</v>
      </c>
      <c r="R202" s="245">
        <f t="shared" ref="R202" si="217">+R199+R200+R201</f>
        <v>0</v>
      </c>
      <c r="S202" s="455">
        <f t="shared" ref="S202" si="218">+S199+S200+S201</f>
        <v>0</v>
      </c>
      <c r="T202" s="456">
        <f t="shared" ref="T202" si="219">+T199+T200+T201</f>
        <v>0</v>
      </c>
      <c r="U202" s="455">
        <f t="shared" ref="U202" si="220">+U199+U200+U201</f>
        <v>0</v>
      </c>
      <c r="V202" s="456">
        <f t="shared" ref="V202" si="221">+V199+V200+V201</f>
        <v>0</v>
      </c>
      <c r="W202" s="248">
        <f>IF(Q202=0,0,((V202/Q202)-1)*100)</f>
        <v>0</v>
      </c>
    </row>
    <row r="203" spans="1:23" ht="13.5" thickTop="1" x14ac:dyDescent="0.2">
      <c r="A203" s="394"/>
      <c r="K203" s="394"/>
      <c r="L203" s="436" t="s">
        <v>29</v>
      </c>
      <c r="M203" s="448">
        <v>0</v>
      </c>
      <c r="N203" s="449">
        <v>0</v>
      </c>
      <c r="O203" s="242">
        <f t="shared" ref="O203" si="222">SUM(M203:N203)</f>
        <v>0</v>
      </c>
      <c r="P203" s="463">
        <v>0</v>
      </c>
      <c r="Q203" s="242">
        <f>+O203+P203</f>
        <v>0</v>
      </c>
      <c r="R203" s="448">
        <v>0</v>
      </c>
      <c r="S203" s="449">
        <v>0</v>
      </c>
      <c r="T203" s="234">
        <f>SUM(R203:S203)</f>
        <v>0</v>
      </c>
      <c r="U203" s="457">
        <v>0</v>
      </c>
      <c r="V203" s="234">
        <f>+T203+U203</f>
        <v>0</v>
      </c>
      <c r="W203" s="336">
        <f t="shared" ref="W203" si="223">IF(Q203=0,0,((V203/Q203)-1)*100)</f>
        <v>0</v>
      </c>
    </row>
    <row r="204" spans="1:23" x14ac:dyDescent="0.2">
      <c r="A204" s="394"/>
      <c r="K204" s="394"/>
      <c r="L204" s="436" t="s">
        <v>30</v>
      </c>
      <c r="M204" s="448">
        <v>0</v>
      </c>
      <c r="N204" s="449">
        <v>0</v>
      </c>
      <c r="O204" s="242">
        <f>SUM(M204:N204)</f>
        <v>0</v>
      </c>
      <c r="P204" s="460">
        <v>0</v>
      </c>
      <c r="Q204" s="242">
        <f>+O204+P204</f>
        <v>0</v>
      </c>
      <c r="R204" s="448">
        <v>0</v>
      </c>
      <c r="S204" s="449">
        <v>0</v>
      </c>
      <c r="T204" s="234">
        <f>SUM(R204:S204)</f>
        <v>0</v>
      </c>
      <c r="U204" s="449">
        <v>0</v>
      </c>
      <c r="V204" s="234">
        <f>+T204+U204</f>
        <v>0</v>
      </c>
      <c r="W204" s="336">
        <f>IF(Q204=0,0,((V204/Q204)-1)*100)</f>
        <v>0</v>
      </c>
    </row>
    <row r="205" spans="1:23" ht="13.5" thickBot="1" x14ac:dyDescent="0.25">
      <c r="A205" s="394"/>
      <c r="K205" s="394"/>
      <c r="L205" s="436" t="s">
        <v>31</v>
      </c>
      <c r="M205" s="448">
        <v>0</v>
      </c>
      <c r="N205" s="449">
        <v>0</v>
      </c>
      <c r="O205" s="242">
        <f>SUM(M205:N205)</f>
        <v>0</v>
      </c>
      <c r="P205" s="460">
        <v>0</v>
      </c>
      <c r="Q205" s="242">
        <f>+O205+P205</f>
        <v>0</v>
      </c>
      <c r="R205" s="448">
        <v>0</v>
      </c>
      <c r="S205" s="449">
        <v>0</v>
      </c>
      <c r="T205" s="242">
        <f>SUM(R205:S205)</f>
        <v>0</v>
      </c>
      <c r="U205" s="460">
        <v>0</v>
      </c>
      <c r="V205" s="242">
        <f>+T205+U205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24">+M203+M204+M205</f>
        <v>0</v>
      </c>
      <c r="N206" s="455">
        <f t="shared" si="224"/>
        <v>0</v>
      </c>
      <c r="O206" s="456">
        <f t="shared" si="224"/>
        <v>0</v>
      </c>
      <c r="P206" s="455">
        <f t="shared" si="224"/>
        <v>0</v>
      </c>
      <c r="Q206" s="456">
        <f t="shared" si="224"/>
        <v>0</v>
      </c>
      <c r="R206" s="245">
        <f t="shared" si="224"/>
        <v>0</v>
      </c>
      <c r="S206" s="455">
        <f t="shared" si="224"/>
        <v>0</v>
      </c>
      <c r="T206" s="456">
        <f t="shared" si="224"/>
        <v>0</v>
      </c>
      <c r="U206" s="455">
        <f t="shared" si="224"/>
        <v>0</v>
      </c>
      <c r="V206" s="456">
        <f t="shared" si="224"/>
        <v>0</v>
      </c>
      <c r="W206" s="337">
        <f>IF(Q206=0,0,((V206/Q206)-1)*100)</f>
        <v>0</v>
      </c>
    </row>
    <row r="207" spans="1:23" s="1" customFormat="1" ht="14.25" thickTop="1" thickBot="1" x14ac:dyDescent="0.25">
      <c r="A207" s="3"/>
      <c r="I207" s="2"/>
      <c r="K207" s="3"/>
      <c r="L207" s="237" t="s">
        <v>33</v>
      </c>
      <c r="M207" s="238">
        <f t="shared" ref="M207:V207" si="225">+M198+M202+M206</f>
        <v>0</v>
      </c>
      <c r="N207" s="239">
        <f t="shared" si="225"/>
        <v>0</v>
      </c>
      <c r="O207" s="240">
        <f t="shared" si="225"/>
        <v>0</v>
      </c>
      <c r="P207" s="238">
        <f t="shared" si="225"/>
        <v>0</v>
      </c>
      <c r="Q207" s="240">
        <f t="shared" si="225"/>
        <v>0</v>
      </c>
      <c r="R207" s="238">
        <f t="shared" si="225"/>
        <v>0</v>
      </c>
      <c r="S207" s="239">
        <f t="shared" si="225"/>
        <v>0</v>
      </c>
      <c r="T207" s="240">
        <f t="shared" si="225"/>
        <v>0</v>
      </c>
      <c r="U207" s="238">
        <f t="shared" si="225"/>
        <v>0</v>
      </c>
      <c r="V207" s="240">
        <f t="shared" si="225"/>
        <v>0</v>
      </c>
      <c r="W207" s="335">
        <f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26">+M194+M198+M202+M206</f>
        <v>0</v>
      </c>
      <c r="N208" s="239">
        <f t="shared" si="226"/>
        <v>0</v>
      </c>
      <c r="O208" s="240">
        <f t="shared" si="226"/>
        <v>0</v>
      </c>
      <c r="P208" s="238">
        <f t="shared" si="226"/>
        <v>0</v>
      </c>
      <c r="Q208" s="240">
        <f t="shared" si="226"/>
        <v>0</v>
      </c>
      <c r="R208" s="238">
        <f t="shared" si="226"/>
        <v>0</v>
      </c>
      <c r="S208" s="239">
        <f t="shared" si="226"/>
        <v>0</v>
      </c>
      <c r="T208" s="240">
        <f t="shared" si="226"/>
        <v>0</v>
      </c>
      <c r="U208" s="238">
        <f t="shared" si="226"/>
        <v>0</v>
      </c>
      <c r="V208" s="240">
        <f t="shared" si="226"/>
        <v>0</v>
      </c>
      <c r="W208" s="335">
        <f t="shared" si="204"/>
        <v>0</v>
      </c>
    </row>
    <row r="209" spans="12:23" ht="14.25" thickTop="1" thickBot="1" x14ac:dyDescent="0.25">
      <c r="L209" s="458" t="s">
        <v>35</v>
      </c>
      <c r="M209" s="432"/>
      <c r="N209" s="432"/>
      <c r="O209" s="432"/>
      <c r="P209" s="432"/>
      <c r="Q209" s="432"/>
      <c r="R209" s="432"/>
      <c r="S209" s="432"/>
      <c r="T209" s="432"/>
      <c r="U209" s="432"/>
      <c r="V209" s="432"/>
      <c r="W209" s="432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431"/>
      <c r="M212" s="432"/>
      <c r="N212" s="432"/>
      <c r="O212" s="432"/>
      <c r="P212" s="432"/>
      <c r="Q212" s="432"/>
      <c r="R212" s="432"/>
      <c r="S212" s="432"/>
      <c r="T212" s="432"/>
      <c r="U212" s="432"/>
      <c r="V212" s="432"/>
      <c r="W212" s="433" t="s">
        <v>47</v>
      </c>
    </row>
    <row r="213" spans="12:23" ht="14.25" thickTop="1" thickBot="1" x14ac:dyDescent="0.25">
      <c r="L213" s="434"/>
      <c r="M213" s="213" t="s">
        <v>4</v>
      </c>
      <c r="N213" s="214"/>
      <c r="O213" s="251"/>
      <c r="P213" s="213"/>
      <c r="Q213" s="213"/>
      <c r="R213" s="213" t="s">
        <v>5</v>
      </c>
      <c r="S213" s="214"/>
      <c r="T213" s="251"/>
      <c r="U213" s="213"/>
      <c r="V213" s="213"/>
      <c r="W213" s="435" t="s">
        <v>6</v>
      </c>
    </row>
    <row r="214" spans="12:23" ht="13.5" thickTop="1" x14ac:dyDescent="0.2">
      <c r="L214" s="436" t="s">
        <v>7</v>
      </c>
      <c r="M214" s="437"/>
      <c r="N214" s="431"/>
      <c r="O214" s="218"/>
      <c r="P214" s="438"/>
      <c r="Q214" s="304"/>
      <c r="R214" s="437"/>
      <c r="S214" s="431"/>
      <c r="T214" s="218"/>
      <c r="U214" s="438"/>
      <c r="V214" s="304"/>
      <c r="W214" s="439" t="s">
        <v>8</v>
      </c>
    </row>
    <row r="215" spans="12:23" ht="13.5" thickBot="1" x14ac:dyDescent="0.25">
      <c r="L215" s="440"/>
      <c r="M215" s="441" t="s">
        <v>48</v>
      </c>
      <c r="N215" s="442" t="s">
        <v>49</v>
      </c>
      <c r="O215" s="224" t="s">
        <v>50</v>
      </c>
      <c r="P215" s="440" t="s">
        <v>15</v>
      </c>
      <c r="Q215" s="506" t="s">
        <v>11</v>
      </c>
      <c r="R215" s="441" t="s">
        <v>48</v>
      </c>
      <c r="S215" s="442" t="s">
        <v>49</v>
      </c>
      <c r="T215" s="224" t="s">
        <v>50</v>
      </c>
      <c r="U215" s="440" t="s">
        <v>15</v>
      </c>
      <c r="V215" s="506" t="s">
        <v>11</v>
      </c>
      <c r="W215" s="418"/>
    </row>
    <row r="216" spans="12:23" ht="4.5" customHeight="1" thickTop="1" x14ac:dyDescent="0.2">
      <c r="L216" s="436"/>
      <c r="M216" s="443"/>
      <c r="N216" s="444"/>
      <c r="O216" s="229"/>
      <c r="P216" s="459"/>
      <c r="Q216" s="262"/>
      <c r="R216" s="443"/>
      <c r="S216" s="444"/>
      <c r="T216" s="229"/>
      <c r="U216" s="459"/>
      <c r="V216" s="262"/>
      <c r="W216" s="447"/>
    </row>
    <row r="217" spans="12:23" x14ac:dyDescent="0.2">
      <c r="L217" s="436" t="s">
        <v>16</v>
      </c>
      <c r="M217" s="448">
        <f t="shared" ref="M217:N219" si="227">+M165+M191</f>
        <v>35</v>
      </c>
      <c r="N217" s="449">
        <f t="shared" si="227"/>
        <v>2</v>
      </c>
      <c r="O217" s="234">
        <f>M217+N217</f>
        <v>37</v>
      </c>
      <c r="P217" s="460">
        <f>+P165+P191</f>
        <v>0</v>
      </c>
      <c r="Q217" s="263">
        <f>O217+P217</f>
        <v>37</v>
      </c>
      <c r="R217" s="448">
        <f t="shared" ref="R217:S219" si="228">+R165+R191</f>
        <v>0</v>
      </c>
      <c r="S217" s="449">
        <f t="shared" si="228"/>
        <v>0</v>
      </c>
      <c r="T217" s="234">
        <f>R217+S217</f>
        <v>0</v>
      </c>
      <c r="U217" s="460">
        <f>+U165+U191</f>
        <v>0</v>
      </c>
      <c r="V217" s="263">
        <f>T217+U217</f>
        <v>0</v>
      </c>
      <c r="W217" s="461">
        <f t="shared" ref="W217:W225" si="229">IF(Q217=0,0,((V217/Q217)-1)*100)</f>
        <v>-100</v>
      </c>
    </row>
    <row r="218" spans="12:23" x14ac:dyDescent="0.2">
      <c r="L218" s="436" t="s">
        <v>17</v>
      </c>
      <c r="M218" s="448">
        <f t="shared" si="227"/>
        <v>36</v>
      </c>
      <c r="N218" s="449">
        <f t="shared" si="227"/>
        <v>0</v>
      </c>
      <c r="O218" s="234">
        <f t="shared" ref="O218:O219" si="230">M218+N218</f>
        <v>36</v>
      </c>
      <c r="P218" s="460">
        <f>+P166+P192</f>
        <v>0</v>
      </c>
      <c r="Q218" s="263">
        <f t="shared" ref="Q218:Q221" si="231">O218+P218</f>
        <v>36</v>
      </c>
      <c r="R218" s="448">
        <f t="shared" si="228"/>
        <v>0</v>
      </c>
      <c r="S218" s="449">
        <f t="shared" si="228"/>
        <v>0</v>
      </c>
      <c r="T218" s="234">
        <f t="shared" ref="T218:T219" si="232">R218+S218</f>
        <v>0</v>
      </c>
      <c r="U218" s="460">
        <f>+U166+U192</f>
        <v>0</v>
      </c>
      <c r="V218" s="263">
        <f t="shared" ref="V218:V225" si="233">T218+U218</f>
        <v>0</v>
      </c>
      <c r="W218" s="461">
        <f t="shared" si="229"/>
        <v>-100</v>
      </c>
    </row>
    <row r="219" spans="12:23" ht="13.5" thickBot="1" x14ac:dyDescent="0.25">
      <c r="L219" s="440" t="s">
        <v>18</v>
      </c>
      <c r="M219" s="448">
        <f t="shared" si="227"/>
        <v>35</v>
      </c>
      <c r="N219" s="449">
        <f t="shared" si="227"/>
        <v>0</v>
      </c>
      <c r="O219" s="234">
        <f t="shared" si="230"/>
        <v>35</v>
      </c>
      <c r="P219" s="460">
        <f>+P167+P193</f>
        <v>0</v>
      </c>
      <c r="Q219" s="263">
        <f t="shared" si="231"/>
        <v>35</v>
      </c>
      <c r="R219" s="448">
        <f t="shared" si="228"/>
        <v>0</v>
      </c>
      <c r="S219" s="449">
        <f t="shared" si="228"/>
        <v>0</v>
      </c>
      <c r="T219" s="234">
        <f t="shared" si="232"/>
        <v>0</v>
      </c>
      <c r="U219" s="460">
        <f>+U167+U193</f>
        <v>0</v>
      </c>
      <c r="V219" s="263">
        <f t="shared" si="233"/>
        <v>0</v>
      </c>
      <c r="W219" s="461">
        <f t="shared" si="229"/>
        <v>-100</v>
      </c>
    </row>
    <row r="220" spans="12:23" ht="14.25" thickTop="1" thickBot="1" x14ac:dyDescent="0.25">
      <c r="L220" s="237" t="s">
        <v>53</v>
      </c>
      <c r="M220" s="238">
        <f t="shared" ref="M220:P220" si="234">+M217+M218+M219</f>
        <v>106</v>
      </c>
      <c r="N220" s="451">
        <f t="shared" si="234"/>
        <v>2</v>
      </c>
      <c r="O220" s="452">
        <f t="shared" si="234"/>
        <v>108</v>
      </c>
      <c r="P220" s="451">
        <f t="shared" si="234"/>
        <v>0</v>
      </c>
      <c r="Q220" s="452">
        <f t="shared" si="231"/>
        <v>108</v>
      </c>
      <c r="R220" s="238">
        <f t="shared" ref="R220:U220" si="235">+R217+R218+R219</f>
        <v>0</v>
      </c>
      <c r="S220" s="451">
        <f t="shared" si="235"/>
        <v>0</v>
      </c>
      <c r="T220" s="452">
        <f t="shared" si="235"/>
        <v>0</v>
      </c>
      <c r="U220" s="451">
        <f t="shared" si="235"/>
        <v>0</v>
      </c>
      <c r="V220" s="452">
        <f t="shared" si="233"/>
        <v>0</v>
      </c>
      <c r="W220" s="453">
        <f t="shared" si="229"/>
        <v>-100</v>
      </c>
    </row>
    <row r="221" spans="12:23" ht="13.5" thickTop="1" x14ac:dyDescent="0.2">
      <c r="L221" s="436" t="s">
        <v>20</v>
      </c>
      <c r="M221" s="448">
        <f t="shared" ref="M221:N223" si="236">+M169+M195</f>
        <v>29</v>
      </c>
      <c r="N221" s="449">
        <f t="shared" si="236"/>
        <v>0</v>
      </c>
      <c r="O221" s="234">
        <f>M221+N221</f>
        <v>29</v>
      </c>
      <c r="P221" s="464">
        <f>+P169+P195</f>
        <v>0</v>
      </c>
      <c r="Q221" s="332">
        <f t="shared" si="231"/>
        <v>29</v>
      </c>
      <c r="R221" s="448">
        <f t="shared" ref="R221:S223" si="237">+R169+R195</f>
        <v>0</v>
      </c>
      <c r="S221" s="449">
        <f t="shared" si="237"/>
        <v>0</v>
      </c>
      <c r="T221" s="234">
        <f>R221+S221</f>
        <v>0</v>
      </c>
      <c r="U221" s="464">
        <f>+U169+U195</f>
        <v>0</v>
      </c>
      <c r="V221" s="332">
        <f t="shared" si="233"/>
        <v>0</v>
      </c>
      <c r="W221" s="461">
        <f t="shared" si="229"/>
        <v>-100</v>
      </c>
    </row>
    <row r="222" spans="12:23" x14ac:dyDescent="0.2">
      <c r="L222" s="436" t="s">
        <v>21</v>
      </c>
      <c r="M222" s="448">
        <f t="shared" si="236"/>
        <v>18</v>
      </c>
      <c r="N222" s="449">
        <f t="shared" si="236"/>
        <v>0</v>
      </c>
      <c r="O222" s="242">
        <f>M222+N222</f>
        <v>18</v>
      </c>
      <c r="P222" s="464">
        <f>+P170+P196</f>
        <v>0</v>
      </c>
      <c r="Q222" s="234">
        <f>O222+P222</f>
        <v>18</v>
      </c>
      <c r="R222" s="448">
        <f t="shared" si="237"/>
        <v>0</v>
      </c>
      <c r="S222" s="449">
        <f t="shared" si="237"/>
        <v>0</v>
      </c>
      <c r="T222" s="242">
        <f>R222+S222</f>
        <v>0</v>
      </c>
      <c r="U222" s="464">
        <f>+U170+U196</f>
        <v>0</v>
      </c>
      <c r="V222" s="234">
        <f>T222+U222</f>
        <v>0</v>
      </c>
      <c r="W222" s="461">
        <f>IF(Q222=0,0,((V222/Q222)-1)*100)</f>
        <v>-100</v>
      </c>
    </row>
    <row r="223" spans="12:23" ht="13.5" thickBot="1" x14ac:dyDescent="0.25">
      <c r="L223" s="436" t="s">
        <v>22</v>
      </c>
      <c r="M223" s="465">
        <f t="shared" si="236"/>
        <v>17</v>
      </c>
      <c r="N223" s="454">
        <f t="shared" si="236"/>
        <v>0</v>
      </c>
      <c r="O223" s="264">
        <f t="shared" ref="O223:O225" si="238">M223+N223</f>
        <v>17</v>
      </c>
      <c r="P223" s="462">
        <f>+P171+P197</f>
        <v>0</v>
      </c>
      <c r="Q223" s="340">
        <f>O223+P223</f>
        <v>17</v>
      </c>
      <c r="R223" s="465">
        <f t="shared" si="237"/>
        <v>0</v>
      </c>
      <c r="S223" s="454">
        <f t="shared" si="237"/>
        <v>0</v>
      </c>
      <c r="T223" s="264">
        <f t="shared" ref="T223:T225" si="239">R223+S223</f>
        <v>0</v>
      </c>
      <c r="U223" s="462">
        <f>+U171+U197</f>
        <v>0</v>
      </c>
      <c r="V223" s="340">
        <f>T223+U223</f>
        <v>0</v>
      </c>
      <c r="W223" s="461">
        <f>IF(Q223=0,0,((V223/Q223)-1)*100)</f>
        <v>-100</v>
      </c>
    </row>
    <row r="224" spans="12:23" ht="14.25" thickTop="1" thickBot="1" x14ac:dyDescent="0.25">
      <c r="L224" s="237" t="s">
        <v>23</v>
      </c>
      <c r="M224" s="238">
        <f>+M221+M222+M223</f>
        <v>64</v>
      </c>
      <c r="N224" s="451">
        <f>+N221+N222+N223</f>
        <v>0</v>
      </c>
      <c r="O224" s="452">
        <f t="shared" si="238"/>
        <v>64</v>
      </c>
      <c r="P224" s="451">
        <f>+P221+P222+P223</f>
        <v>0</v>
      </c>
      <c r="Q224" s="452">
        <f>+Q221+Q222+Q223</f>
        <v>64</v>
      </c>
      <c r="R224" s="238">
        <f>+R221+R222+R223</f>
        <v>0</v>
      </c>
      <c r="S224" s="451">
        <f>+S221+S222+S223</f>
        <v>0</v>
      </c>
      <c r="T224" s="452">
        <f t="shared" si="239"/>
        <v>0</v>
      </c>
      <c r="U224" s="451">
        <f>+U221+U222+U223</f>
        <v>0</v>
      </c>
      <c r="V224" s="452">
        <f>+V221+V222+V223</f>
        <v>0</v>
      </c>
      <c r="W224" s="453">
        <f>IF(Q224=0,0,((V224/Q224)-1)*100)</f>
        <v>-100</v>
      </c>
    </row>
    <row r="225" spans="1:23" ht="13.5" thickTop="1" x14ac:dyDescent="0.2">
      <c r="L225" s="436" t="s">
        <v>24</v>
      </c>
      <c r="M225" s="448">
        <f t="shared" ref="M225:N227" si="240">+M173+M199</f>
        <v>0</v>
      </c>
      <c r="N225" s="449">
        <f t="shared" si="240"/>
        <v>0</v>
      </c>
      <c r="O225" s="234">
        <f t="shared" si="238"/>
        <v>0</v>
      </c>
      <c r="P225" s="460">
        <f>+P173+P199</f>
        <v>0</v>
      </c>
      <c r="Q225" s="263">
        <f t="shared" ref="Q225" si="241">O225+P225</f>
        <v>0</v>
      </c>
      <c r="R225" s="448">
        <f t="shared" ref="R225:S227" si="242">+R173+R199</f>
        <v>0</v>
      </c>
      <c r="S225" s="449">
        <f t="shared" si="242"/>
        <v>0</v>
      </c>
      <c r="T225" s="234">
        <f t="shared" si="239"/>
        <v>0</v>
      </c>
      <c r="U225" s="460">
        <f>+U173+U199</f>
        <v>0</v>
      </c>
      <c r="V225" s="263">
        <f t="shared" si="233"/>
        <v>0</v>
      </c>
      <c r="W225" s="461">
        <f t="shared" si="229"/>
        <v>0</v>
      </c>
    </row>
    <row r="226" spans="1:23" x14ac:dyDescent="0.2">
      <c r="L226" s="436" t="s">
        <v>25</v>
      </c>
      <c r="M226" s="448">
        <f t="shared" si="240"/>
        <v>0</v>
      </c>
      <c r="N226" s="449">
        <f t="shared" si="240"/>
        <v>0</v>
      </c>
      <c r="O226" s="234">
        <f>M226+N226</f>
        <v>0</v>
      </c>
      <c r="P226" s="460">
        <f>+P174+P200</f>
        <v>0</v>
      </c>
      <c r="Q226" s="263">
        <f>O226+P226</f>
        <v>0</v>
      </c>
      <c r="R226" s="448">
        <f t="shared" si="242"/>
        <v>0</v>
      </c>
      <c r="S226" s="449">
        <f t="shared" si="242"/>
        <v>0</v>
      </c>
      <c r="T226" s="234">
        <f>R226+S226</f>
        <v>0</v>
      </c>
      <c r="U226" s="460">
        <f>+U174+U200</f>
        <v>0</v>
      </c>
      <c r="V226" s="263">
        <f>T226+U226</f>
        <v>0</v>
      </c>
      <c r="W226" s="461">
        <f>IF(Q226=0,0,((V226/Q226)-1)*100)</f>
        <v>0</v>
      </c>
    </row>
    <row r="227" spans="1:23" ht="13.5" thickBot="1" x14ac:dyDescent="0.25">
      <c r="L227" s="436" t="s">
        <v>26</v>
      </c>
      <c r="M227" s="448">
        <f t="shared" si="240"/>
        <v>0</v>
      </c>
      <c r="N227" s="449">
        <f t="shared" si="240"/>
        <v>0</v>
      </c>
      <c r="O227" s="242">
        <f>M227+N227</f>
        <v>0</v>
      </c>
      <c r="P227" s="462">
        <f>+P175+P201</f>
        <v>0</v>
      </c>
      <c r="Q227" s="263">
        <f>O227+P227</f>
        <v>0</v>
      </c>
      <c r="R227" s="448">
        <f t="shared" si="242"/>
        <v>0</v>
      </c>
      <c r="S227" s="449">
        <f t="shared" si="242"/>
        <v>0</v>
      </c>
      <c r="T227" s="242">
        <f>R227+S227</f>
        <v>0</v>
      </c>
      <c r="U227" s="462">
        <f>+U175+U201</f>
        <v>0</v>
      </c>
      <c r="V227" s="263">
        <f>T227+U227</f>
        <v>0</v>
      </c>
      <c r="W227" s="461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455">
        <f t="shared" ref="N228" si="243">+N225+N226+N227</f>
        <v>0</v>
      </c>
      <c r="O228" s="456">
        <f t="shared" ref="O228" si="244">+O225+O226+O227</f>
        <v>0</v>
      </c>
      <c r="P228" s="455">
        <f t="shared" ref="P228" si="245">+P225+P226+P227</f>
        <v>0</v>
      </c>
      <c r="Q228" s="456">
        <f t="shared" ref="Q228" si="246">+Q225+Q226+Q227</f>
        <v>0</v>
      </c>
      <c r="R228" s="245">
        <f t="shared" ref="R228" si="247">+R225+R226+R227</f>
        <v>0</v>
      </c>
      <c r="S228" s="455">
        <f t="shared" ref="S228" si="248">+S225+S226+S227</f>
        <v>0</v>
      </c>
      <c r="T228" s="456">
        <f t="shared" ref="T228" si="249">+T225+T226+T227</f>
        <v>0</v>
      </c>
      <c r="U228" s="455">
        <f t="shared" ref="U228" si="250">+U225+U226+U227</f>
        <v>0</v>
      </c>
      <c r="V228" s="456">
        <f t="shared" ref="V228" si="251">+V225+V226+V227</f>
        <v>0</v>
      </c>
      <c r="W228" s="248">
        <f>IF(Q228=0,0,((V228/Q228)-1)*100)</f>
        <v>0</v>
      </c>
    </row>
    <row r="229" spans="1:23" ht="13.5" thickTop="1" x14ac:dyDescent="0.2">
      <c r="A229" s="394"/>
      <c r="K229" s="394"/>
      <c r="L229" s="436" t="s">
        <v>29</v>
      </c>
      <c r="M229" s="448">
        <f t="shared" ref="M229:N231" si="252">+M177+M203</f>
        <v>0</v>
      </c>
      <c r="N229" s="449">
        <f t="shared" si="252"/>
        <v>0</v>
      </c>
      <c r="O229" s="242">
        <f t="shared" ref="O229" si="253">M229+N229</f>
        <v>0</v>
      </c>
      <c r="P229" s="463">
        <f>+P177+P203</f>
        <v>0</v>
      </c>
      <c r="Q229" s="263">
        <f>O229+P229</f>
        <v>0</v>
      </c>
      <c r="R229" s="448">
        <f t="shared" ref="R229:S231" si="254">+R177+R203</f>
        <v>0</v>
      </c>
      <c r="S229" s="449">
        <f t="shared" si="254"/>
        <v>0</v>
      </c>
      <c r="T229" s="242">
        <f>R229+S229</f>
        <v>0</v>
      </c>
      <c r="U229" s="463">
        <f>+U177+U203</f>
        <v>0</v>
      </c>
      <c r="V229" s="263">
        <f>T229+U229</f>
        <v>0</v>
      </c>
      <c r="W229" s="461">
        <f t="shared" ref="W229" si="255">IF(Q229=0,0,((V229/Q229)-1)*100)</f>
        <v>0</v>
      </c>
    </row>
    <row r="230" spans="1:23" x14ac:dyDescent="0.2">
      <c r="A230" s="394"/>
      <c r="K230" s="394"/>
      <c r="L230" s="436" t="s">
        <v>30</v>
      </c>
      <c r="M230" s="448">
        <f t="shared" si="252"/>
        <v>0</v>
      </c>
      <c r="N230" s="449">
        <f t="shared" si="252"/>
        <v>0</v>
      </c>
      <c r="O230" s="242">
        <f>M230+N230</f>
        <v>0</v>
      </c>
      <c r="P230" s="460">
        <f>+P178+P204</f>
        <v>0</v>
      </c>
      <c r="Q230" s="263">
        <f>O230+P230</f>
        <v>0</v>
      </c>
      <c r="R230" s="448">
        <f t="shared" si="254"/>
        <v>0</v>
      </c>
      <c r="S230" s="449">
        <f t="shared" si="254"/>
        <v>0</v>
      </c>
      <c r="T230" s="242">
        <f>R230+S230</f>
        <v>0</v>
      </c>
      <c r="U230" s="460">
        <f>+U178+U204</f>
        <v>0</v>
      </c>
      <c r="V230" s="263">
        <f>T230+U230</f>
        <v>0</v>
      </c>
      <c r="W230" s="461">
        <f>IF(Q230=0,0,((V230/Q230)-1)*100)</f>
        <v>0</v>
      </c>
    </row>
    <row r="231" spans="1:23" ht="13.5" thickBot="1" x14ac:dyDescent="0.25">
      <c r="A231" s="394"/>
      <c r="K231" s="394"/>
      <c r="L231" s="436" t="s">
        <v>31</v>
      </c>
      <c r="M231" s="448">
        <f t="shared" si="252"/>
        <v>0</v>
      </c>
      <c r="N231" s="449">
        <f t="shared" si="252"/>
        <v>0</v>
      </c>
      <c r="O231" s="242">
        <f>M231+N231</f>
        <v>0</v>
      </c>
      <c r="P231" s="460">
        <f>+P179+P205</f>
        <v>0</v>
      </c>
      <c r="Q231" s="263">
        <f>O231+P231</f>
        <v>0</v>
      </c>
      <c r="R231" s="448">
        <f t="shared" si="254"/>
        <v>0</v>
      </c>
      <c r="S231" s="449">
        <f t="shared" si="254"/>
        <v>0</v>
      </c>
      <c r="T231" s="242">
        <f>R231+S231</f>
        <v>0</v>
      </c>
      <c r="U231" s="460">
        <f>+U179+U205</f>
        <v>0</v>
      </c>
      <c r="V231" s="263">
        <f>T231+U231</f>
        <v>0</v>
      </c>
      <c r="W231" s="461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256">+M229+M230+M231</f>
        <v>0</v>
      </c>
      <c r="N232" s="455">
        <f t="shared" si="256"/>
        <v>0</v>
      </c>
      <c r="O232" s="456">
        <f t="shared" si="256"/>
        <v>0</v>
      </c>
      <c r="P232" s="455">
        <f t="shared" si="256"/>
        <v>0</v>
      </c>
      <c r="Q232" s="456">
        <f t="shared" si="256"/>
        <v>0</v>
      </c>
      <c r="R232" s="245">
        <f t="shared" si="256"/>
        <v>0</v>
      </c>
      <c r="S232" s="455">
        <f t="shared" si="256"/>
        <v>0</v>
      </c>
      <c r="T232" s="456">
        <f t="shared" si="256"/>
        <v>0</v>
      </c>
      <c r="U232" s="455">
        <f t="shared" si="256"/>
        <v>0</v>
      </c>
      <c r="V232" s="456">
        <f t="shared" si="256"/>
        <v>0</v>
      </c>
      <c r="W232" s="337">
        <f>IF(Q232=0,0,((V232/Q232)-1)*100)</f>
        <v>0</v>
      </c>
    </row>
    <row r="233" spans="1:23" s="1" customFormat="1" ht="14.25" thickTop="1" thickBot="1" x14ac:dyDescent="0.25">
      <c r="A233" s="3"/>
      <c r="I233" s="2"/>
      <c r="K233" s="3"/>
      <c r="L233" s="237" t="s">
        <v>33</v>
      </c>
      <c r="M233" s="238">
        <f t="shared" ref="M233:V233" si="257">+M224+M228+M232</f>
        <v>64</v>
      </c>
      <c r="N233" s="239">
        <f t="shared" si="257"/>
        <v>0</v>
      </c>
      <c r="O233" s="240">
        <f t="shared" si="257"/>
        <v>64</v>
      </c>
      <c r="P233" s="238">
        <f t="shared" si="257"/>
        <v>0</v>
      </c>
      <c r="Q233" s="240">
        <f t="shared" si="257"/>
        <v>64</v>
      </c>
      <c r="R233" s="238">
        <f t="shared" si="257"/>
        <v>0</v>
      </c>
      <c r="S233" s="239">
        <f t="shared" si="257"/>
        <v>0</v>
      </c>
      <c r="T233" s="240">
        <f t="shared" si="257"/>
        <v>0</v>
      </c>
      <c r="U233" s="238">
        <f t="shared" si="257"/>
        <v>0</v>
      </c>
      <c r="V233" s="240">
        <f t="shared" si="257"/>
        <v>0</v>
      </c>
      <c r="W233" s="335">
        <f>IF(Q233=0,0,((V233/Q233)-1)*100)</f>
        <v>-100</v>
      </c>
    </row>
    <row r="234" spans="1:23" ht="14.25" thickTop="1" thickBot="1" x14ac:dyDescent="0.25">
      <c r="L234" s="237" t="s">
        <v>34</v>
      </c>
      <c r="M234" s="238">
        <f t="shared" ref="M234:V234" si="258">+M220+M224+M228+M232</f>
        <v>170</v>
      </c>
      <c r="N234" s="239">
        <f t="shared" si="258"/>
        <v>2</v>
      </c>
      <c r="O234" s="240">
        <f t="shared" si="258"/>
        <v>172</v>
      </c>
      <c r="P234" s="238">
        <f t="shared" si="258"/>
        <v>0</v>
      </c>
      <c r="Q234" s="240">
        <f t="shared" si="258"/>
        <v>172</v>
      </c>
      <c r="R234" s="238">
        <f t="shared" si="258"/>
        <v>0</v>
      </c>
      <c r="S234" s="239">
        <f t="shared" si="258"/>
        <v>0</v>
      </c>
      <c r="T234" s="240">
        <f t="shared" si="258"/>
        <v>0</v>
      </c>
      <c r="U234" s="238">
        <f t="shared" si="258"/>
        <v>0</v>
      </c>
      <c r="V234" s="240">
        <f t="shared" si="258"/>
        <v>0</v>
      </c>
      <c r="W234" s="335">
        <f t="shared" ref="W234" si="259">IF(Q234=0,0,((V234/Q234)-1)*100)</f>
        <v>-100</v>
      </c>
    </row>
    <row r="235" spans="1:23" ht="13.5" thickTop="1" x14ac:dyDescent="0.2">
      <c r="L235" s="458" t="s">
        <v>35</v>
      </c>
      <c r="M235" s="432"/>
      <c r="N235" s="432"/>
      <c r="O235" s="432"/>
      <c r="P235" s="432"/>
      <c r="Q235" s="432"/>
      <c r="R235" s="432"/>
      <c r="S235" s="432"/>
      <c r="T235" s="432"/>
      <c r="U235" s="432"/>
      <c r="V235" s="432"/>
      <c r="W235" s="432"/>
    </row>
  </sheetData>
  <sheetProtection algorithmName="SHA-512" hashValue="YVHLt+KpQ2ufHpglyVjjD+z8B9beid/LcAzyxB/9DzRVkuxWUo2RmFxPL0aBDeGN0Z3ZDwWFtzeP2rYHm0CFEw==" saltValue="vZAZtjNS2wi4ZibNUEONiA==" spinCount="100000" sheet="1" objects="1" scenarios="1"/>
  <mergeCells count="42">
    <mergeCell ref="M135:Q135"/>
    <mergeCell ref="R135:V135"/>
    <mergeCell ref="L81:W81"/>
    <mergeCell ref="L106:W106"/>
    <mergeCell ref="L107:W107"/>
    <mergeCell ref="L132:W132"/>
    <mergeCell ref="L133:W133"/>
    <mergeCell ref="L80:W80"/>
    <mergeCell ref="M83:Q83"/>
    <mergeCell ref="R83:V83"/>
    <mergeCell ref="M109:Q109"/>
    <mergeCell ref="R109:V109"/>
    <mergeCell ref="B54:I54"/>
    <mergeCell ref="L54:W54"/>
    <mergeCell ref="B55:I55"/>
    <mergeCell ref="L55:W55"/>
    <mergeCell ref="C57:E57"/>
    <mergeCell ref="F57:H57"/>
    <mergeCell ref="M57:Q57"/>
    <mergeCell ref="R57:V57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  <mergeCell ref="L210:W210"/>
    <mergeCell ref="L211:W211"/>
    <mergeCell ref="L158:W158"/>
    <mergeCell ref="L159:W159"/>
    <mergeCell ref="L184:W184"/>
    <mergeCell ref="L185:W185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191" priority="594" operator="containsText" text="NOT OK">
      <formula>NOT(ISERROR(SEARCH("NOT OK",A1)))</formula>
    </cfRule>
  </conditionalFormatting>
  <conditionalFormatting sqref="A15:A16 K15:K16">
    <cfRule type="containsText" dxfId="190" priority="575" operator="containsText" text="NOT OK">
      <formula>NOT(ISERROR(SEARCH("NOT OK",A15)))</formula>
    </cfRule>
  </conditionalFormatting>
  <conditionalFormatting sqref="K41 A41">
    <cfRule type="containsText" dxfId="189" priority="574" operator="containsText" text="NOT OK">
      <formula>NOT(ISERROR(SEARCH("NOT OK",A41)))</formula>
    </cfRule>
  </conditionalFormatting>
  <conditionalFormatting sqref="K67 A67">
    <cfRule type="containsText" dxfId="188" priority="573" operator="containsText" text="NOT OK">
      <formula>NOT(ISERROR(SEARCH("NOT OK",A67)))</formula>
    </cfRule>
  </conditionalFormatting>
  <conditionalFormatting sqref="A119 K119">
    <cfRule type="containsText" dxfId="187" priority="571" operator="containsText" text="NOT OK">
      <formula>NOT(ISERROR(SEARCH("NOT OK",A119)))</formula>
    </cfRule>
  </conditionalFormatting>
  <conditionalFormatting sqref="K145 A145">
    <cfRule type="containsText" dxfId="186" priority="570" operator="containsText" text="NOT OK">
      <formula>NOT(ISERROR(SEARCH("NOT OK",A145)))</formula>
    </cfRule>
  </conditionalFormatting>
  <conditionalFormatting sqref="K197 A197">
    <cfRule type="containsText" dxfId="185" priority="568" operator="containsText" text="NOT OK">
      <formula>NOT(ISERROR(SEARCH("NOT OK",A197)))</formula>
    </cfRule>
  </conditionalFormatting>
  <conditionalFormatting sqref="K223 A223">
    <cfRule type="containsText" dxfId="184" priority="567" operator="containsText" text="NOT OK">
      <formula>NOT(ISERROR(SEARCH("NOT OK",A223)))</formula>
    </cfRule>
  </conditionalFormatting>
  <conditionalFormatting sqref="A223 K223">
    <cfRule type="containsText" dxfId="183" priority="566" operator="containsText" text="NOT OK">
      <formula>NOT(ISERROR(SEARCH("NOT OK",A223)))</formula>
    </cfRule>
  </conditionalFormatting>
  <conditionalFormatting sqref="A26 K26">
    <cfRule type="containsText" dxfId="182" priority="559" operator="containsText" text="NOT OK">
      <formula>NOT(ISERROR(SEARCH("NOT OK",A26)))</formula>
    </cfRule>
  </conditionalFormatting>
  <conditionalFormatting sqref="K104 A104">
    <cfRule type="containsText" dxfId="181" priority="558" operator="containsText" text="NOT OK">
      <formula>NOT(ISERROR(SEARCH("NOT OK",A104)))</formula>
    </cfRule>
  </conditionalFormatting>
  <conditionalFormatting sqref="A182 K182">
    <cfRule type="containsText" dxfId="180" priority="556" operator="containsText" text="NOT OK">
      <formula>NOT(ISERROR(SEARCH("NOT OK",A182)))</formula>
    </cfRule>
  </conditionalFormatting>
  <conditionalFormatting sqref="A208 K208">
    <cfRule type="containsText" dxfId="179" priority="536" operator="containsText" text="NOT OK">
      <formula>NOT(ISERROR(SEARCH("NOT OK",A208)))</formula>
    </cfRule>
  </conditionalFormatting>
  <conditionalFormatting sqref="K42 A42">
    <cfRule type="containsText" dxfId="178" priority="269" operator="containsText" text="NOT OK">
      <formula>NOT(ISERROR(SEARCH("NOT OK",A42)))</formula>
    </cfRule>
  </conditionalFormatting>
  <conditionalFormatting sqref="K224 A224">
    <cfRule type="containsText" dxfId="177" priority="261" operator="containsText" text="NOT OK">
      <formula>NOT(ISERROR(SEARCH("NOT OK",A224)))</formula>
    </cfRule>
  </conditionalFormatting>
  <conditionalFormatting sqref="A42 K42">
    <cfRule type="containsText" dxfId="176" priority="268" operator="containsText" text="NOT OK">
      <formula>NOT(ISERROR(SEARCH("NOT OK",A42)))</formula>
    </cfRule>
  </conditionalFormatting>
  <conditionalFormatting sqref="K25 A25">
    <cfRule type="containsText" dxfId="175" priority="259" operator="containsText" text="NOT OK">
      <formula>NOT(ISERROR(SEARCH("NOT OK",A25)))</formula>
    </cfRule>
  </conditionalFormatting>
  <conditionalFormatting sqref="K68 A68">
    <cfRule type="containsText" dxfId="174" priority="256" operator="containsText" text="NOT OK">
      <formula>NOT(ISERROR(SEARCH("NOT OK",A68)))</formula>
    </cfRule>
  </conditionalFormatting>
  <conditionalFormatting sqref="A68 K68">
    <cfRule type="containsText" dxfId="173" priority="255" operator="containsText" text="NOT OK">
      <formula>NOT(ISERROR(SEARCH("NOT OK",A68)))</formula>
    </cfRule>
  </conditionalFormatting>
  <conditionalFormatting sqref="K103 A103">
    <cfRule type="containsText" dxfId="172" priority="248" operator="containsText" text="NOT OK">
      <formula>NOT(ISERROR(SEARCH("NOT OK",A103)))</formula>
    </cfRule>
  </conditionalFormatting>
  <conditionalFormatting sqref="A120 K120">
    <cfRule type="containsText" dxfId="171" priority="247" operator="containsText" text="NOT OK">
      <formula>NOT(ISERROR(SEARCH("NOT OK",A120)))</formula>
    </cfRule>
  </conditionalFormatting>
  <conditionalFormatting sqref="A146 K146">
    <cfRule type="containsText" dxfId="170" priority="242" operator="containsText" text="NOT OK">
      <formula>NOT(ISERROR(SEARCH("NOT OK",A146)))</formula>
    </cfRule>
  </conditionalFormatting>
  <conditionalFormatting sqref="K181 A181">
    <cfRule type="containsText" dxfId="169" priority="234" operator="containsText" text="NOT OK">
      <formula>NOT(ISERROR(SEARCH("NOT OK",A181)))</formula>
    </cfRule>
  </conditionalFormatting>
  <conditionalFormatting sqref="K172 A172">
    <cfRule type="containsText" dxfId="168" priority="236" operator="containsText" text="NOT OK">
      <formula>NOT(ISERROR(SEARCH("NOT OK",A172)))</formula>
    </cfRule>
  </conditionalFormatting>
  <conditionalFormatting sqref="K198 A198">
    <cfRule type="containsText" dxfId="167" priority="233" operator="containsText" text="NOT OK">
      <formula>NOT(ISERROR(SEARCH("NOT OK",A198)))</formula>
    </cfRule>
  </conditionalFormatting>
  <conditionalFormatting sqref="A180 K180">
    <cfRule type="containsText" dxfId="166" priority="171" operator="containsText" text="NOT OK">
      <formula>NOT(ISERROR(SEARCH("NOT OK",A180)))</formula>
    </cfRule>
  </conditionalFormatting>
  <conditionalFormatting sqref="K102 A102">
    <cfRule type="containsText" dxfId="165" priority="173" operator="containsText" text="NOT OK">
      <formula>NOT(ISERROR(SEARCH("NOT OK",A102)))</formula>
    </cfRule>
  </conditionalFormatting>
  <conditionalFormatting sqref="K207 A207">
    <cfRule type="containsText" dxfId="164" priority="167" operator="containsText" text="NOT OK">
      <formula>NOT(ISERROR(SEARCH("NOT OK",A207)))</formula>
    </cfRule>
  </conditionalFormatting>
  <conditionalFormatting sqref="A24 K24">
    <cfRule type="containsText" dxfId="163" priority="174" operator="containsText" text="NOT OK">
      <formula>NOT(ISERROR(SEARCH("NOT OK",A24)))</formula>
    </cfRule>
  </conditionalFormatting>
  <conditionalFormatting sqref="K207 A207">
    <cfRule type="containsText" dxfId="162" priority="165" operator="containsText" text="NOT OK">
      <formula>NOT(ISERROR(SEARCH("NOT OK",A207)))</formula>
    </cfRule>
  </conditionalFormatting>
  <conditionalFormatting sqref="A206 K206">
    <cfRule type="containsText" dxfId="161" priority="164" operator="containsText" text="NOT OK">
      <formula>NOT(ISERROR(SEARCH("NOT OK",A206)))</formula>
    </cfRule>
  </conditionalFormatting>
  <conditionalFormatting sqref="A52 K52">
    <cfRule type="containsText" dxfId="160" priority="149" operator="containsText" text="NOT OK">
      <formula>NOT(ISERROR(SEARCH("NOT OK",A52)))</formula>
    </cfRule>
  </conditionalFormatting>
  <conditionalFormatting sqref="A52 K52">
    <cfRule type="containsText" dxfId="159" priority="148" operator="containsText" text="NOT OK">
      <formula>NOT(ISERROR(SEARCH("NOT OK",A52)))</formula>
    </cfRule>
  </conditionalFormatting>
  <conditionalFormatting sqref="A50 K50">
    <cfRule type="containsText" dxfId="158" priority="146" operator="containsText" text="NOT OK">
      <formula>NOT(ISERROR(SEARCH("NOT OK",A50)))</formula>
    </cfRule>
  </conditionalFormatting>
  <conditionalFormatting sqref="A78 K78">
    <cfRule type="containsText" dxfId="157" priority="145" operator="containsText" text="NOT OK">
      <formula>NOT(ISERROR(SEARCH("NOT OK",A78)))</formula>
    </cfRule>
  </conditionalFormatting>
  <conditionalFormatting sqref="A78 K78">
    <cfRule type="containsText" dxfId="156" priority="144" operator="containsText" text="NOT OK">
      <formula>NOT(ISERROR(SEARCH("NOT OK",A78)))</formula>
    </cfRule>
  </conditionalFormatting>
  <conditionalFormatting sqref="A76 K76">
    <cfRule type="containsText" dxfId="155" priority="142" operator="containsText" text="NOT OK">
      <formula>NOT(ISERROR(SEARCH("NOT OK",A76)))</formula>
    </cfRule>
  </conditionalFormatting>
  <conditionalFormatting sqref="K130 A130">
    <cfRule type="containsText" dxfId="154" priority="141" operator="containsText" text="NOT OK">
      <formula>NOT(ISERROR(SEARCH("NOT OK",A130)))</formula>
    </cfRule>
  </conditionalFormatting>
  <conditionalFormatting sqref="K130 A130">
    <cfRule type="containsText" dxfId="153" priority="140" operator="containsText" text="NOT OK">
      <formula>NOT(ISERROR(SEARCH("NOT OK",A130)))</formula>
    </cfRule>
  </conditionalFormatting>
  <conditionalFormatting sqref="K129 A129">
    <cfRule type="containsText" dxfId="152" priority="139" operator="containsText" text="NOT OK">
      <formula>NOT(ISERROR(SEARCH("NOT OK",A129)))</formula>
    </cfRule>
  </conditionalFormatting>
  <conditionalFormatting sqref="K128 A128">
    <cfRule type="containsText" dxfId="151" priority="138" operator="containsText" text="NOT OK">
      <formula>NOT(ISERROR(SEARCH("NOT OK",A128)))</formula>
    </cfRule>
  </conditionalFormatting>
  <conditionalFormatting sqref="K156 A156">
    <cfRule type="containsText" dxfId="150" priority="137" operator="containsText" text="NOT OK">
      <formula>NOT(ISERROR(SEARCH("NOT OK",A156)))</formula>
    </cfRule>
  </conditionalFormatting>
  <conditionalFormatting sqref="K156 A156">
    <cfRule type="containsText" dxfId="149" priority="136" operator="containsText" text="NOT OK">
      <formula>NOT(ISERROR(SEARCH("NOT OK",A156)))</formula>
    </cfRule>
  </conditionalFormatting>
  <conditionalFormatting sqref="K155 A155">
    <cfRule type="containsText" dxfId="148" priority="135" operator="containsText" text="NOT OK">
      <formula>NOT(ISERROR(SEARCH("NOT OK",A155)))</formula>
    </cfRule>
  </conditionalFormatting>
  <conditionalFormatting sqref="K154 A154">
    <cfRule type="containsText" dxfId="147" priority="134" operator="containsText" text="NOT OK">
      <formula>NOT(ISERROR(SEARCH("NOT OK",A154)))</formula>
    </cfRule>
  </conditionalFormatting>
  <conditionalFormatting sqref="A234 K234">
    <cfRule type="containsText" dxfId="146" priority="133" operator="containsText" text="NOT OK">
      <formula>NOT(ISERROR(SEARCH("NOT OK",A234)))</formula>
    </cfRule>
  </conditionalFormatting>
  <conditionalFormatting sqref="A234 K234">
    <cfRule type="containsText" dxfId="145" priority="132" operator="containsText" text="NOT OK">
      <formula>NOT(ISERROR(SEARCH("NOT OK",A234)))</formula>
    </cfRule>
  </conditionalFormatting>
  <conditionalFormatting sqref="K233 A233">
    <cfRule type="containsText" dxfId="144" priority="131" operator="containsText" text="NOT OK">
      <formula>NOT(ISERROR(SEARCH("NOT OK",A233)))</formula>
    </cfRule>
  </conditionalFormatting>
  <conditionalFormatting sqref="K233 A233">
    <cfRule type="containsText" dxfId="143" priority="130" operator="containsText" text="NOT OK">
      <formula>NOT(ISERROR(SEARCH("NOT OK",A233)))</formula>
    </cfRule>
  </conditionalFormatting>
  <conditionalFormatting sqref="A232 K232">
    <cfRule type="containsText" dxfId="142" priority="129" operator="containsText" text="NOT OK">
      <formula>NOT(ISERROR(SEARCH("NOT OK",A232)))</formula>
    </cfRule>
  </conditionalFormatting>
  <conditionalFormatting sqref="K51 A51">
    <cfRule type="containsText" dxfId="141" priority="128" operator="containsText" text="NOT OK">
      <formula>NOT(ISERROR(SEARCH("NOT OK",A51)))</formula>
    </cfRule>
  </conditionalFormatting>
  <conditionalFormatting sqref="K77 A77">
    <cfRule type="containsText" dxfId="140" priority="127" operator="containsText" text="NOT OK">
      <formula>NOT(ISERROR(SEARCH("NOT OK",A77)))</formula>
    </cfRule>
  </conditionalFormatting>
  <conditionalFormatting sqref="A31 K31">
    <cfRule type="containsText" dxfId="139" priority="126" operator="containsText" text="NOT OK">
      <formula>NOT(ISERROR(SEARCH("NOT OK",A31)))</formula>
    </cfRule>
  </conditionalFormatting>
  <conditionalFormatting sqref="A57 K57">
    <cfRule type="containsText" dxfId="138" priority="125" operator="containsText" text="NOT OK">
      <formula>NOT(ISERROR(SEARCH("NOT OK",A57)))</formula>
    </cfRule>
  </conditionalFormatting>
  <conditionalFormatting sqref="K109 A109">
    <cfRule type="containsText" dxfId="137" priority="124" operator="containsText" text="NOT OK">
      <formula>NOT(ISERROR(SEARCH("NOT OK",A109)))</formula>
    </cfRule>
  </conditionalFormatting>
  <conditionalFormatting sqref="K135 A135">
    <cfRule type="containsText" dxfId="136" priority="123" operator="containsText" text="NOT OK">
      <formula>NOT(ISERROR(SEARCH("NOT OK",A135)))</formula>
    </cfRule>
  </conditionalFormatting>
  <conditionalFormatting sqref="K187 A187">
    <cfRule type="containsText" dxfId="135" priority="122" operator="containsText" text="NOT OK">
      <formula>NOT(ISERROR(SEARCH("NOT OK",A187)))</formula>
    </cfRule>
  </conditionalFormatting>
  <conditionalFormatting sqref="K213 A213">
    <cfRule type="containsText" dxfId="134" priority="121" operator="containsText" text="NOT OK">
      <formula>NOT(ISERROR(SEARCH("NOT OK",A213)))</formula>
    </cfRule>
  </conditionalFormatting>
  <conditionalFormatting sqref="K46:K48 A46:A48">
    <cfRule type="containsText" dxfId="133" priority="57" operator="containsText" text="NOT OK">
      <formula>NOT(ISERROR(SEARCH("NOT OK",A46)))</formula>
    </cfRule>
  </conditionalFormatting>
  <conditionalFormatting sqref="K72:K74 A72:A74">
    <cfRule type="containsText" dxfId="132" priority="54" operator="containsText" text="NOT OK">
      <formula>NOT(ISERROR(SEARCH("NOT OK",A72)))</formula>
    </cfRule>
  </conditionalFormatting>
  <conditionalFormatting sqref="A124:A126 K124:K126">
    <cfRule type="containsText" dxfId="131" priority="51" operator="containsText" text="NOT OK">
      <formula>NOT(ISERROR(SEARCH("NOT OK",A124)))</formula>
    </cfRule>
  </conditionalFormatting>
  <conditionalFormatting sqref="A150:A152 K150:K152">
    <cfRule type="containsText" dxfId="130" priority="48" operator="containsText" text="NOT OK">
      <formula>NOT(ISERROR(SEARCH("NOT OK",A150)))</formula>
    </cfRule>
  </conditionalFormatting>
  <conditionalFormatting sqref="K202:K204 A202:A204">
    <cfRule type="containsText" dxfId="129" priority="45" operator="containsText" text="NOT OK">
      <formula>NOT(ISERROR(SEARCH("NOT OK",A202)))</formula>
    </cfRule>
  </conditionalFormatting>
  <conditionalFormatting sqref="K228:K230 A228:A230">
    <cfRule type="containsText" dxfId="128" priority="42" operator="containsText" text="NOT OK">
      <formula>NOT(ISERROR(SEARCH("NOT OK",A228)))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9" min="11" max="22" man="1"/>
    <brk id="157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235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1.5703125" style="1" customWidth="1"/>
    <col min="4" max="5" width="13" style="1" customWidth="1"/>
    <col min="6" max="6" width="12.140625" style="1" customWidth="1"/>
    <col min="7" max="7" width="13" style="1" customWidth="1"/>
    <col min="8" max="8" width="12.42578125" style="1" customWidth="1"/>
    <col min="9" max="9" width="11" style="2" customWidth="1"/>
    <col min="10" max="10" width="7" style="1" customWidth="1"/>
    <col min="11" max="11" width="9.140625" style="3"/>
    <col min="12" max="12" width="13" style="1" customWidth="1"/>
    <col min="13" max="13" width="13.85546875" style="1" customWidth="1"/>
    <col min="14" max="14" width="12.140625" style="1" customWidth="1"/>
    <col min="15" max="15" width="16.28515625" style="1" customWidth="1"/>
    <col min="16" max="17" width="13" style="1" customWidth="1"/>
    <col min="18" max="18" width="12.85546875" style="1" customWidth="1"/>
    <col min="19" max="19" width="12.42578125" style="1" customWidth="1"/>
    <col min="20" max="20" width="15.28515625" style="1" customWidth="1"/>
    <col min="21" max="21" width="13.5703125" style="1" customWidth="1"/>
    <col min="22" max="22" width="14.28515625" style="1" customWidth="1"/>
    <col min="23" max="23" width="14.71093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45"/>
      <c r="F8" s="114"/>
      <c r="G8" s="115"/>
      <c r="H8" s="145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v>42</v>
      </c>
      <c r="D9" s="119">
        <v>43</v>
      </c>
      <c r="E9" s="142">
        <f>SUM(C9:D9)</f>
        <v>85</v>
      </c>
      <c r="F9" s="118">
        <v>0</v>
      </c>
      <c r="G9" s="119">
        <v>0</v>
      </c>
      <c r="H9" s="142">
        <f>SUM(F9:G9)</f>
        <v>0</v>
      </c>
      <c r="I9" s="121">
        <f>IF(E9=0,0,((H9/E9)-1)*100)</f>
        <v>-100</v>
      </c>
      <c r="J9" s="3"/>
      <c r="L9" s="13" t="s">
        <v>16</v>
      </c>
      <c r="M9" s="39">
        <v>7067</v>
      </c>
      <c r="N9" s="37">
        <v>6653</v>
      </c>
      <c r="O9" s="163">
        <f>SUM(M9:N9)</f>
        <v>13720</v>
      </c>
      <c r="P9" s="138">
        <v>0</v>
      </c>
      <c r="Q9" s="163">
        <f t="shared" ref="Q9" si="0">O9+P9</f>
        <v>13720</v>
      </c>
      <c r="R9" s="36">
        <v>0</v>
      </c>
      <c r="S9" s="37">
        <v>0</v>
      </c>
      <c r="T9" s="163">
        <f>SUM(R9:S9)</f>
        <v>0</v>
      </c>
      <c r="U9" s="481">
        <v>0</v>
      </c>
      <c r="V9" s="163">
        <f t="shared" ref="V9" si="1">T9+U9</f>
        <v>0</v>
      </c>
      <c r="W9" s="40">
        <f>IF(Q9=0,0,((V9/Q9)-1)*100)</f>
        <v>-100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v>29</v>
      </c>
      <c r="D10" s="119">
        <v>29</v>
      </c>
      <c r="E10" s="142">
        <f t="shared" ref="E10:E13" si="2">SUM(C10:D10)</f>
        <v>58</v>
      </c>
      <c r="F10" s="118">
        <v>0</v>
      </c>
      <c r="G10" s="119">
        <v>0</v>
      </c>
      <c r="H10" s="142">
        <f t="shared" ref="H10:H17" si="3">SUM(F10:G10)</f>
        <v>0</v>
      </c>
      <c r="I10" s="121">
        <f>IF(E10=0,0,((H10/E10)-1)*100)</f>
        <v>-100</v>
      </c>
      <c r="J10" s="3"/>
      <c r="K10" s="6"/>
      <c r="L10" s="13" t="s">
        <v>17</v>
      </c>
      <c r="M10" s="39">
        <v>4583</v>
      </c>
      <c r="N10" s="37">
        <v>4501</v>
      </c>
      <c r="O10" s="163">
        <f>SUM(M10:N10)</f>
        <v>9084</v>
      </c>
      <c r="P10" s="138">
        <v>0</v>
      </c>
      <c r="Q10" s="163">
        <f>O10+P10</f>
        <v>9084</v>
      </c>
      <c r="R10" s="36">
        <v>0</v>
      </c>
      <c r="S10" s="37">
        <v>0</v>
      </c>
      <c r="T10" s="163">
        <f>SUM(R10:S10)</f>
        <v>0</v>
      </c>
      <c r="U10" s="481">
        <v>0</v>
      </c>
      <c r="V10" s="163">
        <f>T10+U10</f>
        <v>0</v>
      </c>
      <c r="W10" s="40">
        <f>IF(Q10=0,0,((V10/Q10)-1)*100)</f>
        <v>-100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v>49</v>
      </c>
      <c r="D11" s="326">
        <v>48</v>
      </c>
      <c r="E11" s="142">
        <f t="shared" si="2"/>
        <v>97</v>
      </c>
      <c r="F11" s="122">
        <v>0</v>
      </c>
      <c r="G11" s="326">
        <v>0</v>
      </c>
      <c r="H11" s="142">
        <f t="shared" si="3"/>
        <v>0</v>
      </c>
      <c r="I11" s="121">
        <f>IF(E11=0,0,((H11/E11)-1)*100)</f>
        <v>-100</v>
      </c>
      <c r="J11" s="3"/>
      <c r="K11" s="6"/>
      <c r="L11" s="22" t="s">
        <v>18</v>
      </c>
      <c r="M11" s="39">
        <v>6856</v>
      </c>
      <c r="N11" s="37">
        <v>7743</v>
      </c>
      <c r="O11" s="163">
        <f t="shared" ref="O11" si="4">SUM(M11:N11)</f>
        <v>14599</v>
      </c>
      <c r="P11" s="138">
        <v>0</v>
      </c>
      <c r="Q11" s="208">
        <f t="shared" ref="Q11" si="5">O11+P11</f>
        <v>14599</v>
      </c>
      <c r="R11" s="36">
        <v>0</v>
      </c>
      <c r="S11" s="37">
        <v>0</v>
      </c>
      <c r="T11" s="163">
        <f t="shared" ref="T11" si="6">SUM(R11:S11)</f>
        <v>0</v>
      </c>
      <c r="U11" s="138">
        <v>0</v>
      </c>
      <c r="V11" s="208">
        <f>T11+U11</f>
        <v>0</v>
      </c>
      <c r="W11" s="40">
        <f>IF(Q11=0,0,((V11/Q11)-1)*100)</f>
        <v>-100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7">+C9+C10+C11</f>
        <v>120</v>
      </c>
      <c r="D12" s="126">
        <f t="shared" si="7"/>
        <v>120</v>
      </c>
      <c r="E12" s="143">
        <f t="shared" si="2"/>
        <v>240</v>
      </c>
      <c r="F12" s="125">
        <f t="shared" ref="F12:G12" si="8">+F9+F10+F11</f>
        <v>0</v>
      </c>
      <c r="G12" s="126">
        <f t="shared" si="8"/>
        <v>0</v>
      </c>
      <c r="H12" s="143">
        <f t="shared" si="3"/>
        <v>0</v>
      </c>
      <c r="I12" s="128">
        <f>IF(E12=0,0,((H12/E12)-1)*100)</f>
        <v>-100</v>
      </c>
      <c r="J12" s="3"/>
      <c r="L12" s="41" t="s">
        <v>19</v>
      </c>
      <c r="M12" s="45">
        <f t="shared" ref="M12:N12" si="9">+M9+M10+M11</f>
        <v>18506</v>
      </c>
      <c r="N12" s="43">
        <f t="shared" si="9"/>
        <v>18897</v>
      </c>
      <c r="O12" s="164">
        <f>+O9+O10+O11</f>
        <v>37403</v>
      </c>
      <c r="P12" s="43">
        <f t="shared" ref="P12:Q12" si="10">+P9+P10+P11</f>
        <v>0</v>
      </c>
      <c r="Q12" s="164">
        <f t="shared" si="10"/>
        <v>37403</v>
      </c>
      <c r="R12" s="42">
        <f t="shared" ref="R12:V12" si="11">+R9+R10+R11</f>
        <v>0</v>
      </c>
      <c r="S12" s="43">
        <f t="shared" si="11"/>
        <v>0</v>
      </c>
      <c r="T12" s="164">
        <f>+T9+T10+T11</f>
        <v>0</v>
      </c>
      <c r="U12" s="43">
        <f t="shared" si="11"/>
        <v>0</v>
      </c>
      <c r="V12" s="164">
        <f t="shared" si="11"/>
        <v>0</v>
      </c>
      <c r="W12" s="46">
        <f t="shared" ref="W12:W13" si="12">IF(Q12=0,0,((V12/Q12)-1)*100)</f>
        <v>-100</v>
      </c>
    </row>
    <row r="13" spans="1:23" ht="13.5" thickTop="1" x14ac:dyDescent="0.2">
      <c r="A13" s="3" t="str">
        <f t="shared" ref="A13:A65" si="13">IF(ISERROR(F13/G13)," ",IF(F13/G13&gt;0.5,IF(F13/G13&lt;1.5," ","NOT OK"),"NOT OK"))</f>
        <v xml:space="preserve"> </v>
      </c>
      <c r="B13" s="105" t="s">
        <v>20</v>
      </c>
      <c r="C13" s="118">
        <v>50</v>
      </c>
      <c r="D13" s="119">
        <v>51</v>
      </c>
      <c r="E13" s="142">
        <f t="shared" si="2"/>
        <v>101</v>
      </c>
      <c r="F13" s="118">
        <v>0</v>
      </c>
      <c r="G13" s="119">
        <v>0</v>
      </c>
      <c r="H13" s="142">
        <f t="shared" si="3"/>
        <v>0</v>
      </c>
      <c r="I13" s="121">
        <f t="shared" ref="I13" si="14">IF(E13=0,0,((H13/E13)-1)*100)</f>
        <v>-100</v>
      </c>
      <c r="J13" s="3"/>
      <c r="L13" s="13" t="s">
        <v>20</v>
      </c>
      <c r="M13" s="39">
        <v>6242</v>
      </c>
      <c r="N13" s="486">
        <v>7704</v>
      </c>
      <c r="O13" s="163">
        <f t="shared" ref="O13" si="15">+M13+N13</f>
        <v>13946</v>
      </c>
      <c r="P13" s="138">
        <v>0</v>
      </c>
      <c r="Q13" s="163">
        <f>O13+P13</f>
        <v>13946</v>
      </c>
      <c r="R13" s="36">
        <v>0</v>
      </c>
      <c r="S13" s="486">
        <v>0</v>
      </c>
      <c r="T13" s="163">
        <f t="shared" ref="T13" si="16">+R13+S13</f>
        <v>0</v>
      </c>
      <c r="U13" s="138">
        <v>0</v>
      </c>
      <c r="V13" s="163">
        <f>T13+U13</f>
        <v>0</v>
      </c>
      <c r="W13" s="40">
        <f t="shared" si="12"/>
        <v>-100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v>17</v>
      </c>
      <c r="D14" s="119">
        <v>16</v>
      </c>
      <c r="E14" s="142">
        <f>SUM(C14:D14)</f>
        <v>33</v>
      </c>
      <c r="F14" s="118">
        <v>0</v>
      </c>
      <c r="G14" s="119">
        <v>0</v>
      </c>
      <c r="H14" s="142">
        <f>SUM(F14:G14)</f>
        <v>0</v>
      </c>
      <c r="I14" s="121">
        <f>IF(E14=0,0,((H14/E14)-1)*100)</f>
        <v>-100</v>
      </c>
      <c r="J14" s="3"/>
      <c r="L14" s="13" t="s">
        <v>21</v>
      </c>
      <c r="M14" s="37">
        <v>716</v>
      </c>
      <c r="N14" s="468">
        <v>1084</v>
      </c>
      <c r="O14" s="300">
        <f>+M14+N14</f>
        <v>1800</v>
      </c>
      <c r="P14" s="138">
        <v>0</v>
      </c>
      <c r="Q14" s="163">
        <f>O14+P14</f>
        <v>1800</v>
      </c>
      <c r="R14" s="36">
        <v>0</v>
      </c>
      <c r="S14" s="494">
        <v>0</v>
      </c>
      <c r="T14" s="300">
        <f>+R14+S14</f>
        <v>0</v>
      </c>
      <c r="U14" s="138">
        <v>0</v>
      </c>
      <c r="V14" s="163">
        <f>T14+U14</f>
        <v>0</v>
      </c>
      <c r="W14" s="40">
        <f>IF(Q14=0,0,((V14/Q14)-1)*100)</f>
        <v>-100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v>0</v>
      </c>
      <c r="D15" s="119">
        <v>0</v>
      </c>
      <c r="E15" s="142">
        <f>SUM(C15:D15)</f>
        <v>0</v>
      </c>
      <c r="F15" s="118">
        <v>0</v>
      </c>
      <c r="G15" s="119">
        <v>0</v>
      </c>
      <c r="H15" s="142">
        <f>SUM(F15:G15)</f>
        <v>0</v>
      </c>
      <c r="I15" s="121">
        <f>IF(E15=0,0,((H15/E15)-1)*100)</f>
        <v>0</v>
      </c>
      <c r="J15" s="7"/>
      <c r="L15" s="13" t="s">
        <v>22</v>
      </c>
      <c r="M15" s="37">
        <v>0</v>
      </c>
      <c r="N15" s="468">
        <v>0</v>
      </c>
      <c r="O15" s="475">
        <f>+M15+N15</f>
        <v>0</v>
      </c>
      <c r="P15" s="481">
        <v>0</v>
      </c>
      <c r="Q15" s="163">
        <f>O15+P15</f>
        <v>0</v>
      </c>
      <c r="R15" s="36">
        <v>0</v>
      </c>
      <c r="S15" s="494">
        <v>0</v>
      </c>
      <c r="T15" s="475">
        <f>+R15+S15</f>
        <v>0</v>
      </c>
      <c r="U15" s="481">
        <v>0</v>
      </c>
      <c r="V15" s="163">
        <f>T15+U15</f>
        <v>0</v>
      </c>
      <c r="W15" s="40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H16" si="17">+C13+C14+C15</f>
        <v>67</v>
      </c>
      <c r="D16" s="126">
        <f t="shared" si="17"/>
        <v>67</v>
      </c>
      <c r="E16" s="143">
        <f t="shared" si="17"/>
        <v>134</v>
      </c>
      <c r="F16" s="125">
        <f t="shared" si="17"/>
        <v>0</v>
      </c>
      <c r="G16" s="126">
        <f t="shared" si="17"/>
        <v>0</v>
      </c>
      <c r="H16" s="143">
        <f t="shared" si="17"/>
        <v>0</v>
      </c>
      <c r="I16" s="128">
        <f>IF(E16=0,0,((H16/E16)-1)*100)</f>
        <v>-100</v>
      </c>
      <c r="J16" s="3"/>
      <c r="L16" s="41" t="s">
        <v>23</v>
      </c>
      <c r="M16" s="43">
        <f t="shared" ref="M16:V16" si="18">+M13+M14+M15</f>
        <v>6958</v>
      </c>
      <c r="N16" s="469">
        <f t="shared" si="18"/>
        <v>8788</v>
      </c>
      <c r="O16" s="476">
        <f t="shared" si="18"/>
        <v>15746</v>
      </c>
      <c r="P16" s="482">
        <f t="shared" si="18"/>
        <v>0</v>
      </c>
      <c r="Q16" s="164">
        <f t="shared" si="18"/>
        <v>15746</v>
      </c>
      <c r="R16" s="42">
        <f t="shared" si="18"/>
        <v>0</v>
      </c>
      <c r="S16" s="44">
        <f t="shared" si="18"/>
        <v>0</v>
      </c>
      <c r="T16" s="476">
        <f t="shared" si="18"/>
        <v>0</v>
      </c>
      <c r="U16" s="482">
        <f t="shared" si="18"/>
        <v>0</v>
      </c>
      <c r="V16" s="164">
        <f t="shared" si="18"/>
        <v>0</v>
      </c>
      <c r="W16" s="46">
        <f t="shared" ref="W16" si="19">IF(Q16=0,0,((V16/Q16)-1)*100)</f>
        <v>-100</v>
      </c>
    </row>
    <row r="17" spans="1:23" ht="13.5" thickTop="1" x14ac:dyDescent="0.2">
      <c r="A17" s="3" t="str">
        <f t="shared" ref="A17" si="20">IF(ISERROR(F17/G17)," ",IF(F17/G17&gt;0.5,IF(F17/G17&lt;1.5," ","NOT OK"),"NOT OK"))</f>
        <v xml:space="preserve"> </v>
      </c>
      <c r="B17" s="105" t="s">
        <v>24</v>
      </c>
      <c r="C17" s="118">
        <v>0</v>
      </c>
      <c r="D17" s="119">
        <v>0</v>
      </c>
      <c r="E17" s="142">
        <f t="shared" ref="E17" si="21">SUM(C17:D17)</f>
        <v>0</v>
      </c>
      <c r="F17" s="118">
        <v>0</v>
      </c>
      <c r="G17" s="119">
        <v>0</v>
      </c>
      <c r="H17" s="142">
        <f t="shared" si="3"/>
        <v>0</v>
      </c>
      <c r="I17" s="121">
        <f t="shared" ref="I17" si="22">IF(E17=0,0,((H17/E17)-1)*100)</f>
        <v>0</v>
      </c>
      <c r="J17" s="7"/>
      <c r="L17" s="13" t="s">
        <v>24</v>
      </c>
      <c r="M17" s="37">
        <v>0</v>
      </c>
      <c r="N17" s="468">
        <v>0</v>
      </c>
      <c r="O17" s="475">
        <f>+M17+N17</f>
        <v>0</v>
      </c>
      <c r="P17" s="481">
        <v>0</v>
      </c>
      <c r="Q17" s="163">
        <f>O17+P17</f>
        <v>0</v>
      </c>
      <c r="R17" s="36">
        <v>0</v>
      </c>
      <c r="S17" s="494">
        <v>0</v>
      </c>
      <c r="T17" s="475">
        <f>+R17+S17</f>
        <v>0</v>
      </c>
      <c r="U17" s="481">
        <v>0</v>
      </c>
      <c r="V17" s="163">
        <f>T17+U17</f>
        <v>0</v>
      </c>
      <c r="W17" s="40">
        <f>IF(Q17=0,0,((V17/Q17)-1)*100)</f>
        <v>0</v>
      </c>
    </row>
    <row r="18" spans="1:23" x14ac:dyDescent="0.2">
      <c r="A18" s="3" t="str">
        <f>IF(ISERROR(F18/G18)," ",IF(F18/G18&gt;0.5,IF(F18/G18&lt;1.5," ","NOT OK"),"NOT OK"))</f>
        <v xml:space="preserve"> </v>
      </c>
      <c r="B18" s="105" t="s">
        <v>25</v>
      </c>
      <c r="C18" s="118">
        <v>0</v>
      </c>
      <c r="D18" s="119">
        <v>0</v>
      </c>
      <c r="E18" s="142">
        <f>SUM(C18:D18)</f>
        <v>0</v>
      </c>
      <c r="F18" s="118">
        <v>0</v>
      </c>
      <c r="G18" s="119">
        <v>0</v>
      </c>
      <c r="H18" s="142">
        <f>SUM(F18:G18)</f>
        <v>0</v>
      </c>
      <c r="I18" s="121">
        <f t="shared" ref="I18" si="23">IF(E18=0,0,((H18/E18)-1)*100)</f>
        <v>0</v>
      </c>
      <c r="L18" s="13" t="s">
        <v>25</v>
      </c>
      <c r="M18" s="37">
        <v>0</v>
      </c>
      <c r="N18" s="468">
        <v>0</v>
      </c>
      <c r="O18" s="475">
        <f>+M18+N18</f>
        <v>0</v>
      </c>
      <c r="P18" s="481">
        <v>0</v>
      </c>
      <c r="Q18" s="163">
        <f>O18+P18</f>
        <v>0</v>
      </c>
      <c r="R18" s="36">
        <v>0</v>
      </c>
      <c r="S18" s="494">
        <v>0</v>
      </c>
      <c r="T18" s="475">
        <f>+R18+S18</f>
        <v>0</v>
      </c>
      <c r="U18" s="481">
        <v>0</v>
      </c>
      <c r="V18" s="163">
        <f>T18+U18</f>
        <v>0</v>
      </c>
      <c r="W18" s="40">
        <f t="shared" ref="W18" si="24">IF(Q18=0,0,((V18/Q18)-1)*100)</f>
        <v>0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v>0</v>
      </c>
      <c r="D19" s="119">
        <v>0</v>
      </c>
      <c r="E19" s="142">
        <f>SUM(C19:D19)</f>
        <v>0</v>
      </c>
      <c r="F19" s="118">
        <v>0</v>
      </c>
      <c r="G19" s="119">
        <v>0</v>
      </c>
      <c r="H19" s="142">
        <f>SUM(F19:G19)</f>
        <v>0</v>
      </c>
      <c r="I19" s="121">
        <f>IF(E19=0,0,((H19/E19)-1)*100)</f>
        <v>0</v>
      </c>
      <c r="J19" s="8"/>
      <c r="L19" s="13" t="s">
        <v>26</v>
      </c>
      <c r="M19" s="37">
        <v>0</v>
      </c>
      <c r="N19" s="468">
        <v>0</v>
      </c>
      <c r="O19" s="475">
        <f>+M19+N19</f>
        <v>0</v>
      </c>
      <c r="P19" s="481">
        <v>0</v>
      </c>
      <c r="Q19" s="163">
        <f>O19+P19</f>
        <v>0</v>
      </c>
      <c r="R19" s="36">
        <v>0</v>
      </c>
      <c r="S19" s="494">
        <v>0</v>
      </c>
      <c r="T19" s="475">
        <f>+R19+S19</f>
        <v>0</v>
      </c>
      <c r="U19" s="481">
        <v>0</v>
      </c>
      <c r="V19" s="163">
        <f>T19+U19</f>
        <v>0</v>
      </c>
      <c r="W19" s="40">
        <f>IF(Q19=0,0,((V19/Q19)-1)*100)</f>
        <v>0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0</v>
      </c>
      <c r="D20" s="126">
        <f t="shared" ref="D20:H20" si="25">+D17+D18+D19</f>
        <v>0</v>
      </c>
      <c r="E20" s="143">
        <f t="shared" si="25"/>
        <v>0</v>
      </c>
      <c r="F20" s="125">
        <f t="shared" si="25"/>
        <v>0</v>
      </c>
      <c r="G20" s="126">
        <f t="shared" si="25"/>
        <v>0</v>
      </c>
      <c r="H20" s="143">
        <f t="shared" si="25"/>
        <v>0</v>
      </c>
      <c r="I20" s="128">
        <f>IF(E20=0,0,((H20/E20)-1)*100)</f>
        <v>0</v>
      </c>
      <c r="J20" s="9"/>
      <c r="K20" s="10"/>
      <c r="L20" s="47" t="s">
        <v>27</v>
      </c>
      <c r="M20" s="49">
        <f>+M17+M18+M19</f>
        <v>0</v>
      </c>
      <c r="N20" s="470">
        <f t="shared" ref="N20:V20" si="26">+N17+N18+N19</f>
        <v>0</v>
      </c>
      <c r="O20" s="477">
        <f t="shared" si="26"/>
        <v>0</v>
      </c>
      <c r="P20" s="483">
        <f t="shared" si="26"/>
        <v>0</v>
      </c>
      <c r="Q20" s="165">
        <f t="shared" si="26"/>
        <v>0</v>
      </c>
      <c r="R20" s="496">
        <f t="shared" si="26"/>
        <v>0</v>
      </c>
      <c r="S20" s="495">
        <f t="shared" si="26"/>
        <v>0</v>
      </c>
      <c r="T20" s="477">
        <f t="shared" si="26"/>
        <v>0</v>
      </c>
      <c r="U20" s="483">
        <f t="shared" si="26"/>
        <v>0</v>
      </c>
      <c r="V20" s="165">
        <f t="shared" si="26"/>
        <v>0</v>
      </c>
      <c r="W20" s="50">
        <f>IF(Q20=0,0,((V20/Q20)-1)*100)</f>
        <v>0</v>
      </c>
    </row>
    <row r="21" spans="1:23" ht="13.5" thickTop="1" x14ac:dyDescent="0.2">
      <c r="A21" s="3" t="str">
        <f t="shared" ref="A21" si="27">IF(ISERROR(F21/G21)," ",IF(F21/G21&gt;0.5,IF(F21/G21&lt;1.5," ","NOT OK"),"NOT OK"))</f>
        <v xml:space="preserve"> </v>
      </c>
      <c r="B21" s="105" t="s">
        <v>28</v>
      </c>
      <c r="C21" s="118">
        <v>0</v>
      </c>
      <c r="D21" s="119">
        <v>0</v>
      </c>
      <c r="E21" s="148">
        <f>SUM(C21:D21)</f>
        <v>0</v>
      </c>
      <c r="F21" s="118">
        <v>0</v>
      </c>
      <c r="G21" s="119">
        <v>0</v>
      </c>
      <c r="H21" s="148">
        <f>SUM(F21:G21)</f>
        <v>0</v>
      </c>
      <c r="I21" s="121">
        <f>IF(E21=0,0,((H21/E21)-1)*100)</f>
        <v>0</v>
      </c>
      <c r="J21" s="3"/>
      <c r="L21" s="13" t="s">
        <v>29</v>
      </c>
      <c r="M21" s="37">
        <v>0</v>
      </c>
      <c r="N21" s="468">
        <v>0</v>
      </c>
      <c r="O21" s="475">
        <f>+M21+N21</f>
        <v>0</v>
      </c>
      <c r="P21" s="481">
        <v>0</v>
      </c>
      <c r="Q21" s="163">
        <f>O21+P21</f>
        <v>0</v>
      </c>
      <c r="R21" s="36">
        <v>0</v>
      </c>
      <c r="S21" s="494">
        <v>0</v>
      </c>
      <c r="T21" s="475">
        <f>+R21+S21</f>
        <v>0</v>
      </c>
      <c r="U21" s="481">
        <v>0</v>
      </c>
      <c r="V21" s="163">
        <f>T21+U21</f>
        <v>0</v>
      </c>
      <c r="W21" s="40">
        <f>IF(Q21=0,0,((V21/Q21)-1)*100)</f>
        <v>0</v>
      </c>
    </row>
    <row r="22" spans="1:23" x14ac:dyDescent="0.2">
      <c r="A22" s="3" t="str">
        <f t="shared" ref="A22" si="28">IF(ISERROR(F22/G22)," ",IF(F22/G22&gt;0.5,IF(F22/G22&lt;1.5," ","NOT OK"),"NOT OK"))</f>
        <v xml:space="preserve"> </v>
      </c>
      <c r="B22" s="105" t="s">
        <v>30</v>
      </c>
      <c r="C22" s="118">
        <v>0</v>
      </c>
      <c r="D22" s="119">
        <v>0</v>
      </c>
      <c r="E22" s="142">
        <f>SUM(C22:D22)</f>
        <v>0</v>
      </c>
      <c r="F22" s="118">
        <v>0</v>
      </c>
      <c r="G22" s="119">
        <v>0</v>
      </c>
      <c r="H22" s="142">
        <f>SUM(F22:G22)</f>
        <v>0</v>
      </c>
      <c r="I22" s="121">
        <f t="shared" ref="I22" si="29">IF(E22=0,0,((H22/E22)-1)*100)</f>
        <v>0</v>
      </c>
      <c r="J22" s="3"/>
      <c r="L22" s="13" t="s">
        <v>30</v>
      </c>
      <c r="M22" s="37">
        <v>0</v>
      </c>
      <c r="N22" s="468">
        <v>0</v>
      </c>
      <c r="O22" s="475">
        <f t="shared" ref="O22" si="30">+M22+N22</f>
        <v>0</v>
      </c>
      <c r="P22" s="481">
        <v>0</v>
      </c>
      <c r="Q22" s="163">
        <f>O22+P22</f>
        <v>0</v>
      </c>
      <c r="R22" s="36">
        <v>0</v>
      </c>
      <c r="S22" s="494">
        <v>0</v>
      </c>
      <c r="T22" s="475">
        <f t="shared" ref="T22" si="31">+R22+S22</f>
        <v>0</v>
      </c>
      <c r="U22" s="481">
        <v>0</v>
      </c>
      <c r="V22" s="163">
        <f>T22+U22</f>
        <v>0</v>
      </c>
      <c r="W22" s="40">
        <f t="shared" ref="W22" si="32">IF(Q22=0,0,((V22/Q22)-1)*100)</f>
        <v>0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18">
        <v>0</v>
      </c>
      <c r="D23" s="119">
        <v>0</v>
      </c>
      <c r="E23" s="144">
        <f>SUM(C23:D23)</f>
        <v>0</v>
      </c>
      <c r="F23" s="118">
        <v>0</v>
      </c>
      <c r="G23" s="119">
        <v>0</v>
      </c>
      <c r="H23" s="144">
        <f>SUM(F23:G23)</f>
        <v>0</v>
      </c>
      <c r="I23" s="135">
        <f t="shared" ref="I23:I26" si="33">IF(E23=0,0,((H23/E23)-1)*100)</f>
        <v>0</v>
      </c>
      <c r="J23" s="3"/>
      <c r="L23" s="13" t="s">
        <v>31</v>
      </c>
      <c r="M23" s="37">
        <v>0</v>
      </c>
      <c r="N23" s="468">
        <v>0</v>
      </c>
      <c r="O23" s="475">
        <f>+M23+N23</f>
        <v>0</v>
      </c>
      <c r="P23" s="481">
        <v>0</v>
      </c>
      <c r="Q23" s="163">
        <f>O23+P23</f>
        <v>0</v>
      </c>
      <c r="R23" s="36">
        <v>0</v>
      </c>
      <c r="S23" s="494">
        <v>0</v>
      </c>
      <c r="T23" s="475">
        <f>+R23+S23</f>
        <v>0</v>
      </c>
      <c r="U23" s="481">
        <v>0</v>
      </c>
      <c r="V23" s="163">
        <f>T23+U23</f>
        <v>0</v>
      </c>
      <c r="W23" s="40">
        <f t="shared" ref="W23:W26" si="34">IF(Q23=0,0,((V23/Q23)-1)*100)</f>
        <v>0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25">
        <f t="shared" ref="C24:H24" si="35">+C21+C22+C23</f>
        <v>0</v>
      </c>
      <c r="D24" s="126">
        <f t="shared" si="35"/>
        <v>0</v>
      </c>
      <c r="E24" s="143">
        <f t="shared" si="35"/>
        <v>0</v>
      </c>
      <c r="F24" s="125">
        <f t="shared" si="35"/>
        <v>0</v>
      </c>
      <c r="G24" s="126">
        <f t="shared" si="35"/>
        <v>0</v>
      </c>
      <c r="H24" s="143">
        <f t="shared" si="35"/>
        <v>0</v>
      </c>
      <c r="I24" s="128">
        <f t="shared" si="33"/>
        <v>0</v>
      </c>
      <c r="J24" s="9"/>
      <c r="K24" s="10"/>
      <c r="L24" s="47" t="s">
        <v>32</v>
      </c>
      <c r="M24" s="49">
        <f t="shared" ref="M24:V24" si="36">+M21+M22+M23</f>
        <v>0</v>
      </c>
      <c r="N24" s="470">
        <f t="shared" si="36"/>
        <v>0</v>
      </c>
      <c r="O24" s="477">
        <f t="shared" si="36"/>
        <v>0</v>
      </c>
      <c r="P24" s="483">
        <f t="shared" si="36"/>
        <v>0</v>
      </c>
      <c r="Q24" s="165">
        <f t="shared" si="36"/>
        <v>0</v>
      </c>
      <c r="R24" s="496">
        <f t="shared" si="36"/>
        <v>0</v>
      </c>
      <c r="S24" s="495">
        <f t="shared" si="36"/>
        <v>0</v>
      </c>
      <c r="T24" s="477">
        <f t="shared" si="36"/>
        <v>0</v>
      </c>
      <c r="U24" s="483">
        <f t="shared" si="36"/>
        <v>0</v>
      </c>
      <c r="V24" s="165">
        <f t="shared" si="36"/>
        <v>0</v>
      </c>
      <c r="W24" s="50">
        <f t="shared" si="34"/>
        <v>0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 t="shared" ref="C25:H25" si="37">+C16+C20+C24</f>
        <v>67</v>
      </c>
      <c r="D25" s="127">
        <f t="shared" si="37"/>
        <v>67</v>
      </c>
      <c r="E25" s="297">
        <f t="shared" si="37"/>
        <v>134</v>
      </c>
      <c r="F25" s="125">
        <f t="shared" si="37"/>
        <v>0</v>
      </c>
      <c r="G25" s="127">
        <f t="shared" si="37"/>
        <v>0</v>
      </c>
      <c r="H25" s="297">
        <f t="shared" si="37"/>
        <v>0</v>
      </c>
      <c r="I25" s="128">
        <f t="shared" si="33"/>
        <v>-100</v>
      </c>
      <c r="J25" s="3"/>
      <c r="L25" s="41" t="s">
        <v>33</v>
      </c>
      <c r="M25" s="42">
        <f t="shared" ref="M25:V25" si="38">+M16+M20+M24</f>
        <v>6958</v>
      </c>
      <c r="N25" s="42">
        <f t="shared" si="38"/>
        <v>8788</v>
      </c>
      <c r="O25" s="493">
        <f t="shared" si="38"/>
        <v>15746</v>
      </c>
      <c r="P25" s="42">
        <f t="shared" si="38"/>
        <v>0</v>
      </c>
      <c r="Q25" s="493">
        <f t="shared" si="38"/>
        <v>15746</v>
      </c>
      <c r="R25" s="42">
        <f t="shared" si="38"/>
        <v>0</v>
      </c>
      <c r="S25" s="45">
        <f t="shared" si="38"/>
        <v>0</v>
      </c>
      <c r="T25" s="493">
        <f t="shared" si="38"/>
        <v>0</v>
      </c>
      <c r="U25" s="42">
        <f t="shared" si="38"/>
        <v>0</v>
      </c>
      <c r="V25" s="493">
        <f t="shared" si="38"/>
        <v>0</v>
      </c>
      <c r="W25" s="46">
        <f t="shared" si="34"/>
        <v>-100</v>
      </c>
    </row>
    <row r="26" spans="1:23" ht="14.25" thickTop="1" thickBot="1" x14ac:dyDescent="0.25">
      <c r="A26" s="3" t="str">
        <f t="shared" ref="A26" si="39">IF(ISERROR(F26/G26)," ",IF(F26/G26&gt;0.5,IF(F26/G26&lt;1.5," ","NOT OK"),"NOT OK"))</f>
        <v xml:space="preserve"> </v>
      </c>
      <c r="B26" s="124" t="s">
        <v>34</v>
      </c>
      <c r="C26" s="125">
        <f t="shared" ref="C26:H26" si="40">+C12+C16+C20+C24</f>
        <v>187</v>
      </c>
      <c r="D26" s="127">
        <f t="shared" si="40"/>
        <v>187</v>
      </c>
      <c r="E26" s="297">
        <f t="shared" si="40"/>
        <v>374</v>
      </c>
      <c r="F26" s="125">
        <f t="shared" si="40"/>
        <v>0</v>
      </c>
      <c r="G26" s="127">
        <f t="shared" si="40"/>
        <v>0</v>
      </c>
      <c r="H26" s="297">
        <f t="shared" si="40"/>
        <v>0</v>
      </c>
      <c r="I26" s="128">
        <f t="shared" si="33"/>
        <v>-100</v>
      </c>
      <c r="J26" s="3"/>
      <c r="L26" s="467" t="s">
        <v>34</v>
      </c>
      <c r="M26" s="43">
        <f t="shared" ref="M26:V26" si="41">+M12+M16+M20+M24</f>
        <v>25464</v>
      </c>
      <c r="N26" s="469">
        <f t="shared" si="41"/>
        <v>27685</v>
      </c>
      <c r="O26" s="473">
        <f t="shared" si="41"/>
        <v>53149</v>
      </c>
      <c r="P26" s="482">
        <f t="shared" si="41"/>
        <v>0</v>
      </c>
      <c r="Q26" s="299">
        <f t="shared" si="41"/>
        <v>53149</v>
      </c>
      <c r="R26" s="42">
        <f t="shared" si="41"/>
        <v>0</v>
      </c>
      <c r="S26" s="44">
        <f t="shared" si="41"/>
        <v>0</v>
      </c>
      <c r="T26" s="473">
        <f t="shared" si="41"/>
        <v>0</v>
      </c>
      <c r="U26" s="482">
        <f t="shared" si="41"/>
        <v>0</v>
      </c>
      <c r="V26" s="299">
        <f t="shared" si="41"/>
        <v>0</v>
      </c>
      <c r="W26" s="46">
        <f t="shared" si="34"/>
        <v>-100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07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07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139"/>
      <c r="Q34" s="31"/>
      <c r="R34" s="33"/>
      <c r="S34" s="30"/>
      <c r="T34" s="31"/>
      <c r="U34" s="139"/>
      <c r="V34" s="31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v>537</v>
      </c>
      <c r="D35" s="120">
        <v>536</v>
      </c>
      <c r="E35" s="146">
        <f t="shared" ref="E35" si="42">SUM(C35:D35)</f>
        <v>1073</v>
      </c>
      <c r="F35" s="118">
        <v>460</v>
      </c>
      <c r="G35" s="120">
        <v>460</v>
      </c>
      <c r="H35" s="146">
        <f t="shared" ref="H35:H39" si="43">SUM(F35:G35)</f>
        <v>920</v>
      </c>
      <c r="I35" s="121">
        <f>IF(E35=0,0,((H35/E35)-1)*100)</f>
        <v>-14.259086672879773</v>
      </c>
      <c r="J35" s="3"/>
      <c r="K35" s="6"/>
      <c r="L35" s="13" t="s">
        <v>16</v>
      </c>
      <c r="M35" s="39">
        <v>93697</v>
      </c>
      <c r="N35" s="37">
        <v>90274</v>
      </c>
      <c r="O35" s="163">
        <f>SUM(M35:N35)</f>
        <v>183971</v>
      </c>
      <c r="P35" s="138">
        <v>0</v>
      </c>
      <c r="Q35" s="163">
        <f>O35+P35</f>
        <v>183971</v>
      </c>
      <c r="R35" s="39">
        <v>66022</v>
      </c>
      <c r="S35" s="37">
        <v>64321</v>
      </c>
      <c r="T35" s="163">
        <f>SUM(R35:S35)</f>
        <v>130343</v>
      </c>
      <c r="U35" s="138">
        <v>0</v>
      </c>
      <c r="V35" s="163">
        <f>T35+U35</f>
        <v>130343</v>
      </c>
      <c r="W35" s="40">
        <f>IF(Q35=0,0,((V35/Q35)-1)*100)</f>
        <v>-29.150246506242826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v>546</v>
      </c>
      <c r="D36" s="120">
        <v>547</v>
      </c>
      <c r="E36" s="146">
        <f>SUM(C36:D36)</f>
        <v>1093</v>
      </c>
      <c r="F36" s="118">
        <v>580</v>
      </c>
      <c r="G36" s="120">
        <v>580</v>
      </c>
      <c r="H36" s="146">
        <f>SUM(F36:G36)</f>
        <v>1160</v>
      </c>
      <c r="I36" s="121">
        <f>IF(E36=0,0,((H36/E36)-1)*100)</f>
        <v>6.1299176578225145</v>
      </c>
      <c r="J36" s="3"/>
      <c r="K36" s="6"/>
      <c r="L36" s="13" t="s">
        <v>17</v>
      </c>
      <c r="M36" s="39">
        <v>90211</v>
      </c>
      <c r="N36" s="37">
        <v>89186</v>
      </c>
      <c r="O36" s="163">
        <f>SUM(M36:N36)</f>
        <v>179397</v>
      </c>
      <c r="P36" s="138">
        <v>186</v>
      </c>
      <c r="Q36" s="163">
        <f>O36+P36</f>
        <v>179583</v>
      </c>
      <c r="R36" s="39">
        <v>86285</v>
      </c>
      <c r="S36" s="37">
        <v>86036</v>
      </c>
      <c r="T36" s="163">
        <f>SUM(R36:S36)</f>
        <v>172321</v>
      </c>
      <c r="U36" s="481">
        <v>0</v>
      </c>
      <c r="V36" s="163">
        <f>T36+U36</f>
        <v>172321</v>
      </c>
      <c r="W36" s="40">
        <f>IF(Q36=0,0,((V36/Q36)-1)*100)</f>
        <v>-4.043812610325026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22">
        <v>581</v>
      </c>
      <c r="D37" s="123">
        <v>581</v>
      </c>
      <c r="E37" s="146">
        <f t="shared" ref="E37:E39" si="44">SUM(C37:D37)</f>
        <v>1162</v>
      </c>
      <c r="F37" s="122">
        <v>615</v>
      </c>
      <c r="G37" s="123">
        <v>615</v>
      </c>
      <c r="H37" s="146">
        <f t="shared" si="43"/>
        <v>1230</v>
      </c>
      <c r="I37" s="121">
        <f>IF(E37=0,0,((H37/E37)-1)*100)</f>
        <v>5.8519793459552494</v>
      </c>
      <c r="J37" s="3"/>
      <c r="K37" s="6"/>
      <c r="L37" s="22" t="s">
        <v>18</v>
      </c>
      <c r="M37" s="39">
        <v>96934</v>
      </c>
      <c r="N37" s="37">
        <v>95537</v>
      </c>
      <c r="O37" s="163">
        <f t="shared" ref="O37" si="45">SUM(M37:N37)</f>
        <v>192471</v>
      </c>
      <c r="P37" s="138">
        <v>0</v>
      </c>
      <c r="Q37" s="208">
        <f t="shared" ref="Q37" si="46">O37+P37</f>
        <v>192471</v>
      </c>
      <c r="R37" s="39">
        <v>65255</v>
      </c>
      <c r="S37" s="37">
        <v>60999</v>
      </c>
      <c r="T37" s="163">
        <f t="shared" ref="T37" si="47">SUM(R37:S37)</f>
        <v>126254</v>
      </c>
      <c r="U37" s="138">
        <v>0</v>
      </c>
      <c r="V37" s="208">
        <f t="shared" ref="V37" si="48">T37+U37</f>
        <v>126254</v>
      </c>
      <c r="W37" s="40">
        <f>IF(Q37=0,0,((V37/Q37)-1)*100)</f>
        <v>-34.40362444212375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 t="shared" ref="C38:D38" si="49">+C35+C36+C37</f>
        <v>1664</v>
      </c>
      <c r="D38" s="126">
        <f t="shared" si="49"/>
        <v>1664</v>
      </c>
      <c r="E38" s="143">
        <f t="shared" si="44"/>
        <v>3328</v>
      </c>
      <c r="F38" s="125">
        <f t="shared" ref="F38:G38" si="50">+F35+F36+F37</f>
        <v>1655</v>
      </c>
      <c r="G38" s="126">
        <f t="shared" si="50"/>
        <v>1655</v>
      </c>
      <c r="H38" s="143">
        <f t="shared" si="43"/>
        <v>3310</v>
      </c>
      <c r="I38" s="128">
        <f>IF(E38=0,0,((H38/E38)-1)*100)</f>
        <v>-0.54086538461538547</v>
      </c>
      <c r="J38" s="3"/>
      <c r="L38" s="41" t="s">
        <v>19</v>
      </c>
      <c r="M38" s="45">
        <f t="shared" ref="M38:N38" si="51">+M35+M36+M37</f>
        <v>280842</v>
      </c>
      <c r="N38" s="43">
        <f t="shared" si="51"/>
        <v>274997</v>
      </c>
      <c r="O38" s="164">
        <f>+O35+O36+O37</f>
        <v>555839</v>
      </c>
      <c r="P38" s="43">
        <f t="shared" ref="P38:Q38" si="52">+P35+P36+P37</f>
        <v>186</v>
      </c>
      <c r="Q38" s="164">
        <f t="shared" si="52"/>
        <v>556025</v>
      </c>
      <c r="R38" s="45">
        <f t="shared" ref="R38:V38" si="53">+R35+R36+R37</f>
        <v>217562</v>
      </c>
      <c r="S38" s="43">
        <f t="shared" si="53"/>
        <v>211356</v>
      </c>
      <c r="T38" s="164">
        <f>+T35+T36+T37</f>
        <v>428918</v>
      </c>
      <c r="U38" s="43">
        <f t="shared" si="53"/>
        <v>0</v>
      </c>
      <c r="V38" s="164">
        <f t="shared" si="53"/>
        <v>428918</v>
      </c>
      <c r="W38" s="46">
        <f t="shared" ref="W38:W39" si="54">IF(Q38=0,0,((V38/Q38)-1)*100)</f>
        <v>-22.859943347871049</v>
      </c>
    </row>
    <row r="39" spans="1:23" ht="13.5" thickTop="1" x14ac:dyDescent="0.2">
      <c r="A39" s="3" t="str">
        <f t="shared" si="13"/>
        <v xml:space="preserve"> </v>
      </c>
      <c r="B39" s="105" t="s">
        <v>20</v>
      </c>
      <c r="C39" s="118">
        <v>575</v>
      </c>
      <c r="D39" s="119">
        <v>574</v>
      </c>
      <c r="E39" s="142">
        <f t="shared" si="44"/>
        <v>1149</v>
      </c>
      <c r="F39" s="118">
        <v>250</v>
      </c>
      <c r="G39" s="119">
        <v>250</v>
      </c>
      <c r="H39" s="142">
        <f t="shared" si="43"/>
        <v>500</v>
      </c>
      <c r="I39" s="121">
        <f t="shared" ref="I39" si="55">IF(E39=0,0,((H39/E39)-1)*100)</f>
        <v>-56.483899042645781</v>
      </c>
      <c r="L39" s="13" t="s">
        <v>20</v>
      </c>
      <c r="M39" s="39">
        <v>92402</v>
      </c>
      <c r="N39" s="37">
        <v>96347</v>
      </c>
      <c r="O39" s="163">
        <f t="shared" ref="O39" si="56">+M39+N39</f>
        <v>188749</v>
      </c>
      <c r="P39" s="138">
        <v>0</v>
      </c>
      <c r="Q39" s="163">
        <f>O39+P39</f>
        <v>188749</v>
      </c>
      <c r="R39" s="39">
        <v>20285</v>
      </c>
      <c r="S39" s="37">
        <v>27100</v>
      </c>
      <c r="T39" s="163">
        <f t="shared" ref="T39" si="57">+R39+S39</f>
        <v>47385</v>
      </c>
      <c r="U39" s="138">
        <v>0</v>
      </c>
      <c r="V39" s="163">
        <f>T39+U39</f>
        <v>47385</v>
      </c>
      <c r="W39" s="40">
        <f t="shared" si="54"/>
        <v>-74.895231233013163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v>580</v>
      </c>
      <c r="D40" s="119">
        <v>580</v>
      </c>
      <c r="E40" s="142">
        <f>SUM(C40:D40)</f>
        <v>1160</v>
      </c>
      <c r="F40" s="118">
        <v>214</v>
      </c>
      <c r="G40" s="119">
        <v>214</v>
      </c>
      <c r="H40" s="142">
        <f>SUM(F40:G40)</f>
        <v>428</v>
      </c>
      <c r="I40" s="121">
        <f>IF(E40=0,0,((H40/E40)-1)*100)</f>
        <v>-63.103448275862071</v>
      </c>
      <c r="J40" s="3"/>
      <c r="L40" s="13" t="s">
        <v>21</v>
      </c>
      <c r="M40" s="39">
        <v>84365</v>
      </c>
      <c r="N40" s="37">
        <v>85976</v>
      </c>
      <c r="O40" s="163">
        <f>+M40+N40</f>
        <v>170341</v>
      </c>
      <c r="P40" s="138">
        <v>0</v>
      </c>
      <c r="Q40" s="163">
        <f>O40+P40</f>
        <v>170341</v>
      </c>
      <c r="R40" s="39">
        <v>30035</v>
      </c>
      <c r="S40" s="37">
        <v>29117</v>
      </c>
      <c r="T40" s="163">
        <f>+R40+S40</f>
        <v>59152</v>
      </c>
      <c r="U40" s="138">
        <v>91</v>
      </c>
      <c r="V40" s="163">
        <f>T40+U40</f>
        <v>59243</v>
      </c>
      <c r="W40" s="40">
        <f>IF(Q40=0,0,((V40/Q40)-1)*100)</f>
        <v>-65.220939174949066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v>455</v>
      </c>
      <c r="D41" s="119">
        <v>458</v>
      </c>
      <c r="E41" s="142">
        <f t="shared" ref="E41" si="58">SUM(C41:D41)</f>
        <v>913</v>
      </c>
      <c r="F41" s="118">
        <v>399</v>
      </c>
      <c r="G41" s="119">
        <v>399</v>
      </c>
      <c r="H41" s="142">
        <f t="shared" ref="H41" si="59">SUM(F41:G41)</f>
        <v>798</v>
      </c>
      <c r="I41" s="121">
        <f>IF(E41=0,0,((H41/E41)-1)*100)</f>
        <v>-12.595837897042717</v>
      </c>
      <c r="J41" s="3"/>
      <c r="L41" s="13" t="s">
        <v>22</v>
      </c>
      <c r="M41" s="39">
        <v>48769</v>
      </c>
      <c r="N41" s="37">
        <v>48369</v>
      </c>
      <c r="O41" s="163">
        <f>+M41+N41</f>
        <v>97138</v>
      </c>
      <c r="P41" s="138">
        <v>0</v>
      </c>
      <c r="Q41" s="163">
        <f>O41+P41</f>
        <v>97138</v>
      </c>
      <c r="R41" s="39">
        <v>49384</v>
      </c>
      <c r="S41" s="37">
        <v>50415</v>
      </c>
      <c r="T41" s="163">
        <f>+R41+S41</f>
        <v>99799</v>
      </c>
      <c r="U41" s="138">
        <v>0</v>
      </c>
      <c r="V41" s="163">
        <f>T41+U41</f>
        <v>99799</v>
      </c>
      <c r="W41" s="40">
        <f>IF(Q41=0,0,((V41/Q41)-1)*100)</f>
        <v>2.7394016759661577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60">+C39+C40+C41</f>
        <v>1610</v>
      </c>
      <c r="D42" s="126">
        <f t="shared" si="60"/>
        <v>1612</v>
      </c>
      <c r="E42" s="143">
        <f t="shared" si="60"/>
        <v>3222</v>
      </c>
      <c r="F42" s="125">
        <f t="shared" si="60"/>
        <v>863</v>
      </c>
      <c r="G42" s="126">
        <f t="shared" si="60"/>
        <v>863</v>
      </c>
      <c r="H42" s="143">
        <f t="shared" si="60"/>
        <v>1726</v>
      </c>
      <c r="I42" s="128">
        <f>IF(E42=0,0,((H42/E42)-1)*100)</f>
        <v>-46.430788330229667</v>
      </c>
      <c r="J42" s="3"/>
      <c r="L42" s="41" t="s">
        <v>23</v>
      </c>
      <c r="M42" s="43">
        <f t="shared" ref="M42:V42" si="61">+M39+M40+M41</f>
        <v>225536</v>
      </c>
      <c r="N42" s="469">
        <f t="shared" si="61"/>
        <v>230692</v>
      </c>
      <c r="O42" s="476">
        <f t="shared" si="61"/>
        <v>456228</v>
      </c>
      <c r="P42" s="482">
        <f t="shared" si="61"/>
        <v>0</v>
      </c>
      <c r="Q42" s="164">
        <f t="shared" si="61"/>
        <v>456228</v>
      </c>
      <c r="R42" s="42">
        <f t="shared" si="61"/>
        <v>99704</v>
      </c>
      <c r="S42" s="44">
        <f t="shared" si="61"/>
        <v>106632</v>
      </c>
      <c r="T42" s="476">
        <f t="shared" si="61"/>
        <v>206336</v>
      </c>
      <c r="U42" s="482">
        <f t="shared" si="61"/>
        <v>91</v>
      </c>
      <c r="V42" s="164">
        <f t="shared" si="61"/>
        <v>206427</v>
      </c>
      <c r="W42" s="46">
        <f t="shared" ref="W42" si="62">IF(Q42=0,0,((V42/Q42)-1)*100)</f>
        <v>-54.753544280491326</v>
      </c>
    </row>
    <row r="43" spans="1:23" ht="13.5" thickTop="1" x14ac:dyDescent="0.2">
      <c r="A43" s="3" t="str">
        <f t="shared" ref="A43" si="63">IF(ISERROR(F43/G43)," ",IF(F43/G43&gt;0.5,IF(F43/G43&lt;1.5," ","NOT OK"),"NOT OK"))</f>
        <v xml:space="preserve"> </v>
      </c>
      <c r="B43" s="105" t="s">
        <v>24</v>
      </c>
      <c r="C43" s="118">
        <v>31</v>
      </c>
      <c r="D43" s="119">
        <v>31</v>
      </c>
      <c r="E43" s="142">
        <f t="shared" ref="E43" si="64">SUM(C43:D43)</f>
        <v>62</v>
      </c>
      <c r="F43" s="118">
        <v>379</v>
      </c>
      <c r="G43" s="119">
        <v>379</v>
      </c>
      <c r="H43" s="142">
        <f t="shared" ref="H43" si="65">SUM(F43:G43)</f>
        <v>758</v>
      </c>
      <c r="I43" s="121">
        <f t="shared" ref="I43" si="66">IF(E43=0,0,((H43/E43)-1)*100)</f>
        <v>1122.5806451612905</v>
      </c>
      <c r="J43" s="7"/>
      <c r="L43" s="13" t="s">
        <v>24</v>
      </c>
      <c r="M43" s="39">
        <v>2037</v>
      </c>
      <c r="N43" s="37">
        <v>2046</v>
      </c>
      <c r="O43" s="163">
        <f>+M43+N43</f>
        <v>4083</v>
      </c>
      <c r="P43" s="138">
        <v>0</v>
      </c>
      <c r="Q43" s="266">
        <f>O43+P43</f>
        <v>4083</v>
      </c>
      <c r="R43" s="36">
        <v>37905</v>
      </c>
      <c r="S43" s="37">
        <v>38983</v>
      </c>
      <c r="T43" s="163">
        <f>+R43+S43</f>
        <v>76888</v>
      </c>
      <c r="U43" s="138">
        <v>155</v>
      </c>
      <c r="V43" s="266">
        <f>T43+U43</f>
        <v>77043</v>
      </c>
      <c r="W43" s="40">
        <f>IF(Q43=0,0,((V43/Q43)-1)*100)</f>
        <v>1786.9213813372521</v>
      </c>
    </row>
    <row r="44" spans="1:23" x14ac:dyDescent="0.2">
      <c r="A44" s="3" t="str">
        <f>IF(ISERROR(F44/G44)," ",IF(F44/G44&gt;0.5,IF(F44/G44&lt;1.5," ","NOT OK"),"NOT OK"))</f>
        <v xml:space="preserve"> </v>
      </c>
      <c r="B44" s="105" t="s">
        <v>25</v>
      </c>
      <c r="C44" s="118">
        <v>93</v>
      </c>
      <c r="D44" s="119">
        <v>93</v>
      </c>
      <c r="E44" s="142">
        <f>SUM(C44:D44)</f>
        <v>186</v>
      </c>
      <c r="F44" s="118">
        <v>84</v>
      </c>
      <c r="G44" s="119">
        <v>84</v>
      </c>
      <c r="H44" s="142">
        <f>SUM(F44:G44)</f>
        <v>168</v>
      </c>
      <c r="I44" s="121">
        <f t="shared" ref="I44" si="67">IF(E44=0,0,((H44/E44)-1)*100)</f>
        <v>-9.6774193548387117</v>
      </c>
      <c r="J44" s="3"/>
      <c r="L44" s="13" t="s">
        <v>25</v>
      </c>
      <c r="M44" s="39">
        <v>9264</v>
      </c>
      <c r="N44" s="37">
        <v>9671</v>
      </c>
      <c r="O44" s="163">
        <f>+M44+N44</f>
        <v>18935</v>
      </c>
      <c r="P44" s="138">
        <v>0</v>
      </c>
      <c r="Q44" s="163">
        <f>O44+P44</f>
        <v>18935</v>
      </c>
      <c r="R44" s="36">
        <v>7031</v>
      </c>
      <c r="S44" s="37">
        <v>7870</v>
      </c>
      <c r="T44" s="163">
        <f>+R44+S44</f>
        <v>14901</v>
      </c>
      <c r="U44" s="138">
        <v>75</v>
      </c>
      <c r="V44" s="163">
        <f>T44+U44</f>
        <v>14976</v>
      </c>
      <c r="W44" s="40">
        <f t="shared" ref="W44" si="68">IF(Q44=0,0,((V44/Q44)-1)*100)</f>
        <v>-20.908370742012149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v>218</v>
      </c>
      <c r="D45" s="119">
        <v>218</v>
      </c>
      <c r="E45" s="142">
        <f>SUM(C45:D45)</f>
        <v>436</v>
      </c>
      <c r="F45" s="118">
        <v>107</v>
      </c>
      <c r="G45" s="119">
        <v>107</v>
      </c>
      <c r="H45" s="142">
        <f>SUM(F45:G45)</f>
        <v>214</v>
      </c>
      <c r="I45" s="121">
        <f>IF(E45=0,0,((H45/E45)-1)*100)</f>
        <v>-50.917431192660544</v>
      </c>
      <c r="J45" s="3"/>
      <c r="L45" s="13" t="s">
        <v>26</v>
      </c>
      <c r="M45" s="37">
        <v>22896</v>
      </c>
      <c r="N45" s="468">
        <v>24043</v>
      </c>
      <c r="O45" s="166">
        <f>+M45+N45</f>
        <v>46939</v>
      </c>
      <c r="P45" s="138">
        <v>0</v>
      </c>
      <c r="Q45" s="163">
        <f>O45+P45</f>
        <v>46939</v>
      </c>
      <c r="R45" s="36">
        <v>10317</v>
      </c>
      <c r="S45" s="494">
        <v>12382</v>
      </c>
      <c r="T45" s="166">
        <f>+R45+S45</f>
        <v>22699</v>
      </c>
      <c r="U45" s="138">
        <v>0</v>
      </c>
      <c r="V45" s="163">
        <f>T45+U45</f>
        <v>22699</v>
      </c>
      <c r="W45" s="40">
        <f>IF(Q45=0,0,((V45/Q45)-1)*100)</f>
        <v>-51.641492149385371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342</v>
      </c>
      <c r="D46" s="126">
        <f t="shared" ref="D46" si="69">+D43+D44+D45</f>
        <v>342</v>
      </c>
      <c r="E46" s="143">
        <f t="shared" ref="E46" si="70">+E43+E44+E45</f>
        <v>684</v>
      </c>
      <c r="F46" s="125">
        <f t="shared" ref="F46" si="71">+F43+F44+F45</f>
        <v>570</v>
      </c>
      <c r="G46" s="126">
        <f t="shared" ref="G46" si="72">+G43+G44+G45</f>
        <v>570</v>
      </c>
      <c r="H46" s="143">
        <f t="shared" ref="H46" si="73">+H43+H44+H45</f>
        <v>1140</v>
      </c>
      <c r="I46" s="128">
        <f>IF(E46=0,0,((H46/E46)-1)*100)</f>
        <v>66.666666666666671</v>
      </c>
      <c r="J46" s="9"/>
      <c r="K46" s="10"/>
      <c r="L46" s="47" t="s">
        <v>27</v>
      </c>
      <c r="M46" s="49">
        <f>+M43+M44+M45</f>
        <v>34197</v>
      </c>
      <c r="N46" s="470">
        <f t="shared" ref="N46" si="74">+N43+N44+N45</f>
        <v>35760</v>
      </c>
      <c r="O46" s="477">
        <f t="shared" ref="O46" si="75">+O43+O44+O45</f>
        <v>69957</v>
      </c>
      <c r="P46" s="483">
        <f t="shared" ref="P46" si="76">+P43+P44+P45</f>
        <v>0</v>
      </c>
      <c r="Q46" s="165">
        <f t="shared" ref="Q46" si="77">+Q43+Q44+Q45</f>
        <v>69957</v>
      </c>
      <c r="R46" s="496">
        <f t="shared" ref="R46" si="78">+R43+R44+R45</f>
        <v>55253</v>
      </c>
      <c r="S46" s="495">
        <f t="shared" ref="S46" si="79">+S43+S44+S45</f>
        <v>59235</v>
      </c>
      <c r="T46" s="477">
        <f t="shared" ref="T46" si="80">+T43+T44+T45</f>
        <v>114488</v>
      </c>
      <c r="U46" s="483">
        <f t="shared" ref="U46" si="81">+U43+U44+U45</f>
        <v>230</v>
      </c>
      <c r="V46" s="165">
        <f t="shared" ref="V46" si="82">+V43+V44+V45</f>
        <v>114718</v>
      </c>
      <c r="W46" s="50">
        <f>IF(Q46=0,0,((V46/Q46)-1)*100)</f>
        <v>63.983589919521997</v>
      </c>
    </row>
    <row r="47" spans="1:23" ht="13.5" thickTop="1" x14ac:dyDescent="0.2">
      <c r="A47" s="3" t="str">
        <f t="shared" ref="A47" si="83">IF(ISERROR(F47/G47)," ",IF(F47/G47&gt;0.5,IF(F47/G47&lt;1.5," ","NOT OK"),"NOT OK"))</f>
        <v xml:space="preserve"> </v>
      </c>
      <c r="B47" s="105" t="s">
        <v>28</v>
      </c>
      <c r="C47" s="118">
        <v>408</v>
      </c>
      <c r="D47" s="119">
        <v>408</v>
      </c>
      <c r="E47" s="148">
        <f>SUM(C47:D47)</f>
        <v>816</v>
      </c>
      <c r="F47" s="118">
        <v>41</v>
      </c>
      <c r="G47" s="119">
        <v>41</v>
      </c>
      <c r="H47" s="148">
        <f>SUM(F47:G47)</f>
        <v>82</v>
      </c>
      <c r="I47" s="121">
        <f>IF(E47=0,0,((H47/E47)-1)*100)</f>
        <v>-89.950980392156865</v>
      </c>
      <c r="J47" s="3"/>
      <c r="L47" s="13" t="s">
        <v>29</v>
      </c>
      <c r="M47" s="37">
        <v>46601</v>
      </c>
      <c r="N47" s="468">
        <v>46157</v>
      </c>
      <c r="O47" s="166">
        <f>+M47+N47</f>
        <v>92758</v>
      </c>
      <c r="P47" s="138">
        <v>0</v>
      </c>
      <c r="Q47" s="163">
        <f>O47+P47</f>
        <v>92758</v>
      </c>
      <c r="R47" s="36">
        <v>4140</v>
      </c>
      <c r="S47" s="494">
        <v>4015</v>
      </c>
      <c r="T47" s="166">
        <f>+R47+S47</f>
        <v>8155</v>
      </c>
      <c r="U47" s="138">
        <v>0</v>
      </c>
      <c r="V47" s="163">
        <f>T47+U47</f>
        <v>8155</v>
      </c>
      <c r="W47" s="40">
        <f>IF(Q47=0,0,((V47/Q47)-1)*100)</f>
        <v>-91.208305483085013</v>
      </c>
    </row>
    <row r="48" spans="1:23" x14ac:dyDescent="0.2">
      <c r="A48" s="3" t="str">
        <f t="shared" ref="A48" si="84">IF(ISERROR(F48/G48)," ",IF(F48/G48&gt;0.5,IF(F48/G48&lt;1.5," ","NOT OK"),"NOT OK"))</f>
        <v xml:space="preserve"> </v>
      </c>
      <c r="B48" s="105" t="s">
        <v>30</v>
      </c>
      <c r="C48" s="118">
        <v>396</v>
      </c>
      <c r="D48" s="119">
        <v>396</v>
      </c>
      <c r="E48" s="142">
        <f>SUM(C48:D48)</f>
        <v>792</v>
      </c>
      <c r="F48" s="118">
        <v>1</v>
      </c>
      <c r="G48" s="119">
        <v>1</v>
      </c>
      <c r="H48" s="142">
        <f>SUM(F48:G48)</f>
        <v>2</v>
      </c>
      <c r="I48" s="121">
        <f t="shared" ref="I48" si="85">IF(E48=0,0,((H48/E48)-1)*100)</f>
        <v>-99.747474747474755</v>
      </c>
      <c r="J48" s="3"/>
      <c r="L48" s="13" t="s">
        <v>30</v>
      </c>
      <c r="M48" s="37">
        <v>54807</v>
      </c>
      <c r="N48" s="468">
        <v>53985</v>
      </c>
      <c r="O48" s="163">
        <f t="shared" ref="O48" si="86">+M48+N48</f>
        <v>108792</v>
      </c>
      <c r="P48" s="481">
        <v>0</v>
      </c>
      <c r="Q48" s="163">
        <f>O48+P48</f>
        <v>108792</v>
      </c>
      <c r="R48" s="36">
        <v>18</v>
      </c>
      <c r="S48" s="494">
        <v>7</v>
      </c>
      <c r="T48" s="163">
        <f t="shared" ref="T48" si="87">+R48+S48</f>
        <v>25</v>
      </c>
      <c r="U48" s="481">
        <v>0</v>
      </c>
      <c r="V48" s="163">
        <f>T48+U48</f>
        <v>25</v>
      </c>
      <c r="W48" s="40">
        <f t="shared" ref="W48" si="88">IF(Q48=0,0,((V48/Q48)-1)*100)</f>
        <v>-99.977020369144782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v>376</v>
      </c>
      <c r="D49" s="119">
        <v>376</v>
      </c>
      <c r="E49" s="144">
        <f t="shared" ref="E49" si="89">SUM(C49:D49)</f>
        <v>752</v>
      </c>
      <c r="F49" s="118">
        <v>86</v>
      </c>
      <c r="G49" s="119">
        <v>86</v>
      </c>
      <c r="H49" s="144">
        <f t="shared" ref="H49" si="90">SUM(F49:G49)</f>
        <v>172</v>
      </c>
      <c r="I49" s="135">
        <f t="shared" ref="I49:I52" si="91">IF(E49=0,0,((H49/E49)-1)*100)</f>
        <v>-77.127659574468083</v>
      </c>
      <c r="J49" s="3"/>
      <c r="L49" s="13" t="s">
        <v>31</v>
      </c>
      <c r="M49" s="37">
        <v>54066</v>
      </c>
      <c r="N49" s="468">
        <v>54129</v>
      </c>
      <c r="O49" s="163">
        <f>+M49+N49</f>
        <v>108195</v>
      </c>
      <c r="P49" s="481">
        <v>98</v>
      </c>
      <c r="Q49" s="163">
        <f>O49+P49</f>
        <v>108293</v>
      </c>
      <c r="R49" s="510">
        <v>8906</v>
      </c>
      <c r="S49" s="511">
        <v>8902</v>
      </c>
      <c r="T49" s="163">
        <f>+R49+S49</f>
        <v>17808</v>
      </c>
      <c r="U49" s="481">
        <v>0</v>
      </c>
      <c r="V49" s="163">
        <f>T49+U49</f>
        <v>17808</v>
      </c>
      <c r="W49" s="40">
        <f t="shared" ref="W49:W52" si="92">IF(Q49=0,0,((V49/Q49)-1)*100)</f>
        <v>-83.555723823331149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93">+C47+C48+C49</f>
        <v>1180</v>
      </c>
      <c r="D50" s="126">
        <f t="shared" si="93"/>
        <v>1180</v>
      </c>
      <c r="E50" s="143">
        <f t="shared" si="93"/>
        <v>2360</v>
      </c>
      <c r="F50" s="125">
        <f t="shared" si="93"/>
        <v>128</v>
      </c>
      <c r="G50" s="126">
        <f t="shared" si="93"/>
        <v>128</v>
      </c>
      <c r="H50" s="143">
        <f t="shared" si="93"/>
        <v>256</v>
      </c>
      <c r="I50" s="128">
        <f t="shared" si="91"/>
        <v>-89.152542372881356</v>
      </c>
      <c r="J50" s="9"/>
      <c r="K50" s="10"/>
      <c r="L50" s="47" t="s">
        <v>32</v>
      </c>
      <c r="M50" s="49">
        <f t="shared" ref="M50:V50" si="94">+M47+M48+M49</f>
        <v>155474</v>
      </c>
      <c r="N50" s="470">
        <f t="shared" si="94"/>
        <v>154271</v>
      </c>
      <c r="O50" s="477">
        <f t="shared" si="94"/>
        <v>309745</v>
      </c>
      <c r="P50" s="483">
        <f t="shared" si="94"/>
        <v>98</v>
      </c>
      <c r="Q50" s="165">
        <f t="shared" si="94"/>
        <v>309843</v>
      </c>
      <c r="R50" s="496">
        <f t="shared" si="94"/>
        <v>13064</v>
      </c>
      <c r="S50" s="495">
        <f t="shared" si="94"/>
        <v>12924</v>
      </c>
      <c r="T50" s="477">
        <f t="shared" si="94"/>
        <v>25988</v>
      </c>
      <c r="U50" s="483">
        <f t="shared" si="94"/>
        <v>0</v>
      </c>
      <c r="V50" s="165">
        <f t="shared" si="94"/>
        <v>25988</v>
      </c>
      <c r="W50" s="50">
        <f t="shared" si="92"/>
        <v>-91.612526343987113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95">+C42+C46+C50</f>
        <v>3132</v>
      </c>
      <c r="D51" s="127">
        <f t="shared" si="95"/>
        <v>3134</v>
      </c>
      <c r="E51" s="297">
        <f t="shared" si="95"/>
        <v>6266</v>
      </c>
      <c r="F51" s="125">
        <f t="shared" si="95"/>
        <v>1561</v>
      </c>
      <c r="G51" s="127">
        <f t="shared" si="95"/>
        <v>1561</v>
      </c>
      <c r="H51" s="297">
        <f t="shared" si="95"/>
        <v>3122</v>
      </c>
      <c r="I51" s="128">
        <f t="shared" si="91"/>
        <v>-50.175550590488349</v>
      </c>
      <c r="J51" s="3"/>
      <c r="L51" s="41" t="s">
        <v>33</v>
      </c>
      <c r="M51" s="42">
        <f t="shared" ref="M51:V51" si="96">+M42+M46+M50</f>
        <v>415207</v>
      </c>
      <c r="N51" s="42">
        <f t="shared" si="96"/>
        <v>420723</v>
      </c>
      <c r="O51" s="493">
        <f t="shared" si="96"/>
        <v>835930</v>
      </c>
      <c r="P51" s="42">
        <f t="shared" si="96"/>
        <v>98</v>
      </c>
      <c r="Q51" s="493">
        <f t="shared" si="96"/>
        <v>836028</v>
      </c>
      <c r="R51" s="42">
        <f t="shared" si="96"/>
        <v>168021</v>
      </c>
      <c r="S51" s="45">
        <f t="shared" si="96"/>
        <v>178791</v>
      </c>
      <c r="T51" s="493">
        <f t="shared" si="96"/>
        <v>346812</v>
      </c>
      <c r="U51" s="42">
        <f t="shared" si="96"/>
        <v>321</v>
      </c>
      <c r="V51" s="493">
        <f t="shared" si="96"/>
        <v>347133</v>
      </c>
      <c r="W51" s="46">
        <f t="shared" si="92"/>
        <v>-58.478304554392913</v>
      </c>
    </row>
    <row r="52" spans="1:23" ht="14.25" thickTop="1" thickBot="1" x14ac:dyDescent="0.25">
      <c r="A52" s="3" t="str">
        <f t="shared" ref="A52" si="97">IF(ISERROR(F52/G52)," ",IF(F52/G52&gt;0.5,IF(F52/G52&lt;1.5," ","NOT OK"),"NOT OK"))</f>
        <v xml:space="preserve"> </v>
      </c>
      <c r="B52" s="124" t="s">
        <v>34</v>
      </c>
      <c r="C52" s="125">
        <f t="shared" ref="C52:H52" si="98">+C38+C42+C46+C50</f>
        <v>4796</v>
      </c>
      <c r="D52" s="127">
        <f t="shared" si="98"/>
        <v>4798</v>
      </c>
      <c r="E52" s="297">
        <f t="shared" si="98"/>
        <v>9594</v>
      </c>
      <c r="F52" s="125">
        <f t="shared" si="98"/>
        <v>3216</v>
      </c>
      <c r="G52" s="127">
        <f t="shared" si="98"/>
        <v>3216</v>
      </c>
      <c r="H52" s="297">
        <f t="shared" si="98"/>
        <v>6432</v>
      </c>
      <c r="I52" s="128">
        <f t="shared" si="91"/>
        <v>-32.958098811757353</v>
      </c>
      <c r="J52" s="3"/>
      <c r="L52" s="467" t="s">
        <v>34</v>
      </c>
      <c r="M52" s="43">
        <f t="shared" ref="M52:V52" si="99">+M38+M42+M46+M50</f>
        <v>696049</v>
      </c>
      <c r="N52" s="469">
        <f t="shared" si="99"/>
        <v>695720</v>
      </c>
      <c r="O52" s="473">
        <f t="shared" si="99"/>
        <v>1391769</v>
      </c>
      <c r="P52" s="482">
        <f t="shared" si="99"/>
        <v>284</v>
      </c>
      <c r="Q52" s="299">
        <f t="shared" si="99"/>
        <v>1392053</v>
      </c>
      <c r="R52" s="42">
        <f t="shared" si="99"/>
        <v>385583</v>
      </c>
      <c r="S52" s="44">
        <f t="shared" si="99"/>
        <v>390147</v>
      </c>
      <c r="T52" s="473">
        <f t="shared" si="99"/>
        <v>775730</v>
      </c>
      <c r="U52" s="482">
        <f t="shared" si="99"/>
        <v>321</v>
      </c>
      <c r="V52" s="299">
        <f t="shared" si="99"/>
        <v>776051</v>
      </c>
      <c r="W52" s="46">
        <f t="shared" si="92"/>
        <v>-44.251332384614663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100">+C9+C35</f>
        <v>579</v>
      </c>
      <c r="D61" s="120">
        <f t="shared" si="100"/>
        <v>579</v>
      </c>
      <c r="E61" s="146">
        <f t="shared" si="100"/>
        <v>1158</v>
      </c>
      <c r="F61" s="118">
        <f t="shared" si="100"/>
        <v>460</v>
      </c>
      <c r="G61" s="120">
        <f t="shared" si="100"/>
        <v>460</v>
      </c>
      <c r="H61" s="146">
        <f t="shared" si="100"/>
        <v>920</v>
      </c>
      <c r="I61" s="121">
        <f>IF(E61=0,0,((H61/E61)-1)*100)</f>
        <v>-20.552677029360964</v>
      </c>
      <c r="J61" s="3"/>
      <c r="K61" s="6"/>
      <c r="L61" s="13" t="s">
        <v>16</v>
      </c>
      <c r="M61" s="39">
        <f t="shared" ref="M61:N63" si="101">+M9+M35</f>
        <v>100764</v>
      </c>
      <c r="N61" s="37">
        <f t="shared" si="101"/>
        <v>96927</v>
      </c>
      <c r="O61" s="163">
        <f>SUM(M61:N61)</f>
        <v>197691</v>
      </c>
      <c r="P61" s="38">
        <f>P9+P35</f>
        <v>0</v>
      </c>
      <c r="Q61" s="166">
        <f>+O61+P61</f>
        <v>197691</v>
      </c>
      <c r="R61" s="39">
        <f t="shared" ref="R61:S63" si="102">+R9+R35</f>
        <v>66022</v>
      </c>
      <c r="S61" s="37">
        <f t="shared" si="102"/>
        <v>64321</v>
      </c>
      <c r="T61" s="163">
        <f>SUM(R61:S61)</f>
        <v>130343</v>
      </c>
      <c r="U61" s="38">
        <f>U9+U35</f>
        <v>0</v>
      </c>
      <c r="V61" s="166">
        <f>+T61+U61</f>
        <v>130343</v>
      </c>
      <c r="W61" s="40">
        <f>IF(Q61=0,0,((V61/Q61)-1)*100)</f>
        <v>-34.067307060007792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100"/>
        <v>575</v>
      </c>
      <c r="D62" s="120">
        <f t="shared" si="100"/>
        <v>576</v>
      </c>
      <c r="E62" s="146">
        <f t="shared" si="100"/>
        <v>1151</v>
      </c>
      <c r="F62" s="118">
        <f t="shared" si="100"/>
        <v>580</v>
      </c>
      <c r="G62" s="120">
        <f t="shared" si="100"/>
        <v>580</v>
      </c>
      <c r="H62" s="146">
        <f t="shared" si="100"/>
        <v>1160</v>
      </c>
      <c r="I62" s="121">
        <f>IF(E62=0,0,((H62/E62)-1)*100)</f>
        <v>0.78192875760207947</v>
      </c>
      <c r="J62" s="3"/>
      <c r="K62" s="6"/>
      <c r="L62" s="13" t="s">
        <v>17</v>
      </c>
      <c r="M62" s="39">
        <f t="shared" si="101"/>
        <v>94794</v>
      </c>
      <c r="N62" s="37">
        <f t="shared" si="101"/>
        <v>93687</v>
      </c>
      <c r="O62" s="163">
        <f t="shared" ref="O62:O63" si="103">SUM(M62:N62)</f>
        <v>188481</v>
      </c>
      <c r="P62" s="38">
        <f>P10+P36</f>
        <v>186</v>
      </c>
      <c r="Q62" s="166">
        <f>+O62+P62</f>
        <v>188667</v>
      </c>
      <c r="R62" s="39">
        <f t="shared" si="102"/>
        <v>86285</v>
      </c>
      <c r="S62" s="37">
        <f t="shared" si="102"/>
        <v>86036</v>
      </c>
      <c r="T62" s="163">
        <f t="shared" ref="T62:T63" si="104">SUM(R62:S62)</f>
        <v>172321</v>
      </c>
      <c r="U62" s="38">
        <f>U10+U36</f>
        <v>0</v>
      </c>
      <c r="V62" s="166">
        <f>+T62+U62</f>
        <v>172321</v>
      </c>
      <c r="W62" s="40">
        <f>IF(Q62=0,0,((V62/Q62)-1)*100)</f>
        <v>-8.6639422898546101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100"/>
        <v>630</v>
      </c>
      <c r="D63" s="123">
        <f t="shared" si="100"/>
        <v>629</v>
      </c>
      <c r="E63" s="146">
        <f t="shared" si="100"/>
        <v>1259</v>
      </c>
      <c r="F63" s="122">
        <f t="shared" si="100"/>
        <v>615</v>
      </c>
      <c r="G63" s="123">
        <f t="shared" si="100"/>
        <v>615</v>
      </c>
      <c r="H63" s="146">
        <f t="shared" si="100"/>
        <v>1230</v>
      </c>
      <c r="I63" s="121">
        <f>IF(E63=0,0,((H63/E63)-1)*100)</f>
        <v>-2.3034154090548098</v>
      </c>
      <c r="J63" s="3"/>
      <c r="K63" s="6"/>
      <c r="L63" s="22" t="s">
        <v>18</v>
      </c>
      <c r="M63" s="39">
        <f t="shared" si="101"/>
        <v>103790</v>
      </c>
      <c r="N63" s="37">
        <f t="shared" si="101"/>
        <v>103280</v>
      </c>
      <c r="O63" s="163">
        <f t="shared" si="103"/>
        <v>207070</v>
      </c>
      <c r="P63" s="38">
        <f>P11+P37</f>
        <v>0</v>
      </c>
      <c r="Q63" s="166">
        <f>+O63+P63</f>
        <v>207070</v>
      </c>
      <c r="R63" s="39">
        <f t="shared" si="102"/>
        <v>65255</v>
      </c>
      <c r="S63" s="37">
        <f t="shared" si="102"/>
        <v>60999</v>
      </c>
      <c r="T63" s="163">
        <f t="shared" si="104"/>
        <v>126254</v>
      </c>
      <c r="U63" s="38">
        <f>U11+U37</f>
        <v>0</v>
      </c>
      <c r="V63" s="166">
        <f>+T63+U63</f>
        <v>126254</v>
      </c>
      <c r="W63" s="40">
        <f>IF(Q63=0,0,((V63/Q63)-1)*100)</f>
        <v>-39.028347901675765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100"/>
        <v>1784</v>
      </c>
      <c r="D64" s="126">
        <f t="shared" si="100"/>
        <v>1784</v>
      </c>
      <c r="E64" s="143">
        <f t="shared" si="100"/>
        <v>3568</v>
      </c>
      <c r="F64" s="125">
        <f t="shared" si="100"/>
        <v>1655</v>
      </c>
      <c r="G64" s="126">
        <f t="shared" si="100"/>
        <v>1655</v>
      </c>
      <c r="H64" s="143">
        <f t="shared" si="100"/>
        <v>3310</v>
      </c>
      <c r="I64" s="128">
        <f>IF(E64=0,0,((H64/E64)-1)*100)</f>
        <v>-7.2309417040358763</v>
      </c>
      <c r="J64" s="3"/>
      <c r="L64" s="41" t="s">
        <v>19</v>
      </c>
      <c r="M64" s="45">
        <f t="shared" ref="M64:Q64" si="105">+M61+M62+M63</f>
        <v>299348</v>
      </c>
      <c r="N64" s="43">
        <f t="shared" si="105"/>
        <v>293894</v>
      </c>
      <c r="O64" s="164">
        <f t="shared" si="105"/>
        <v>593242</v>
      </c>
      <c r="P64" s="43">
        <f t="shared" si="105"/>
        <v>186</v>
      </c>
      <c r="Q64" s="164">
        <f t="shared" si="105"/>
        <v>593428</v>
      </c>
      <c r="R64" s="42">
        <f t="shared" ref="R64:V64" si="106">+R61+R62+R63</f>
        <v>217562</v>
      </c>
      <c r="S64" s="43">
        <f t="shared" si="106"/>
        <v>211356</v>
      </c>
      <c r="T64" s="164">
        <f t="shared" si="106"/>
        <v>428918</v>
      </c>
      <c r="U64" s="43">
        <f t="shared" si="106"/>
        <v>0</v>
      </c>
      <c r="V64" s="164">
        <f t="shared" si="106"/>
        <v>428918</v>
      </c>
      <c r="W64" s="46">
        <f t="shared" ref="W64:W65" si="107">IF(Q64=0,0,((V64/Q64)-1)*100)</f>
        <v>-27.721981436669651</v>
      </c>
    </row>
    <row r="65" spans="1:23" ht="13.5" thickTop="1" x14ac:dyDescent="0.2">
      <c r="A65" s="3" t="str">
        <f t="shared" si="13"/>
        <v xml:space="preserve"> </v>
      </c>
      <c r="B65" s="105" t="s">
        <v>20</v>
      </c>
      <c r="C65" s="118">
        <f t="shared" si="100"/>
        <v>625</v>
      </c>
      <c r="D65" s="119">
        <f t="shared" si="100"/>
        <v>625</v>
      </c>
      <c r="E65" s="142">
        <f t="shared" si="100"/>
        <v>1250</v>
      </c>
      <c r="F65" s="118">
        <f t="shared" si="100"/>
        <v>250</v>
      </c>
      <c r="G65" s="119">
        <f t="shared" si="100"/>
        <v>250</v>
      </c>
      <c r="H65" s="142">
        <f t="shared" si="100"/>
        <v>500</v>
      </c>
      <c r="I65" s="121">
        <f t="shared" ref="I65" si="108">IF(E65=0,0,((H65/E65)-1)*100)</f>
        <v>-60</v>
      </c>
      <c r="J65" s="3"/>
      <c r="L65" s="13" t="s">
        <v>20</v>
      </c>
      <c r="M65" s="39">
        <f t="shared" ref="M65:N67" si="109">+M13+M39</f>
        <v>98644</v>
      </c>
      <c r="N65" s="37">
        <f t="shared" si="109"/>
        <v>104051</v>
      </c>
      <c r="O65" s="163">
        <f t="shared" ref="O65" si="110">SUM(M65:N65)</f>
        <v>202695</v>
      </c>
      <c r="P65" s="38">
        <f>P13+P39</f>
        <v>0</v>
      </c>
      <c r="Q65" s="166">
        <f>+O65+P65</f>
        <v>202695</v>
      </c>
      <c r="R65" s="36">
        <f t="shared" ref="R65:S67" si="111">+R13+R39</f>
        <v>20285</v>
      </c>
      <c r="S65" s="37">
        <f t="shared" si="111"/>
        <v>27100</v>
      </c>
      <c r="T65" s="163">
        <f t="shared" ref="T65" si="112">SUM(R65:S65)</f>
        <v>47385</v>
      </c>
      <c r="U65" s="38">
        <f>U13+U39</f>
        <v>0</v>
      </c>
      <c r="V65" s="166">
        <f>+T65+U65</f>
        <v>47385</v>
      </c>
      <c r="W65" s="40">
        <f t="shared" si="107"/>
        <v>-76.622511655442906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100"/>
        <v>597</v>
      </c>
      <c r="D66" s="119">
        <f t="shared" si="100"/>
        <v>596</v>
      </c>
      <c r="E66" s="142">
        <f t="shared" si="100"/>
        <v>1193</v>
      </c>
      <c r="F66" s="118">
        <f t="shared" si="100"/>
        <v>214</v>
      </c>
      <c r="G66" s="119">
        <f t="shared" si="100"/>
        <v>214</v>
      </c>
      <c r="H66" s="142">
        <f t="shared" si="100"/>
        <v>428</v>
      </c>
      <c r="I66" s="121">
        <f>IF(E66=0,0,((H66/E66)-1)*100)</f>
        <v>-64.124056999161766</v>
      </c>
      <c r="J66" s="3"/>
      <c r="L66" s="13" t="s">
        <v>21</v>
      </c>
      <c r="M66" s="39">
        <f t="shared" si="109"/>
        <v>85081</v>
      </c>
      <c r="N66" s="37">
        <f t="shared" si="109"/>
        <v>87060</v>
      </c>
      <c r="O66" s="163">
        <f>SUM(M66:N66)</f>
        <v>172141</v>
      </c>
      <c r="P66" s="38">
        <f>P14+P40</f>
        <v>0</v>
      </c>
      <c r="Q66" s="166">
        <f>+O66+P66</f>
        <v>172141</v>
      </c>
      <c r="R66" s="36">
        <f t="shared" si="111"/>
        <v>30035</v>
      </c>
      <c r="S66" s="37">
        <f t="shared" si="111"/>
        <v>29117</v>
      </c>
      <c r="T66" s="163">
        <f>SUM(R66:S66)</f>
        <v>59152</v>
      </c>
      <c r="U66" s="38">
        <f>U14+U40</f>
        <v>91</v>
      </c>
      <c r="V66" s="166">
        <f>+T66+U66</f>
        <v>59243</v>
      </c>
      <c r="W66" s="40">
        <f>IF(Q66=0,0,((V66/Q66)-1)*100)</f>
        <v>-65.584607966724946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100"/>
        <v>455</v>
      </c>
      <c r="D67" s="119">
        <f t="shared" si="100"/>
        <v>458</v>
      </c>
      <c r="E67" s="142">
        <f t="shared" si="100"/>
        <v>913</v>
      </c>
      <c r="F67" s="118">
        <f t="shared" si="100"/>
        <v>399</v>
      </c>
      <c r="G67" s="119">
        <f t="shared" si="100"/>
        <v>399</v>
      </c>
      <c r="H67" s="142">
        <f t="shared" si="100"/>
        <v>798</v>
      </c>
      <c r="I67" s="121">
        <f>IF(E67=0,0,((H67/E67)-1)*100)</f>
        <v>-12.595837897042717</v>
      </c>
      <c r="J67" s="3"/>
      <c r="L67" s="13" t="s">
        <v>22</v>
      </c>
      <c r="M67" s="39">
        <f t="shared" si="109"/>
        <v>48769</v>
      </c>
      <c r="N67" s="37">
        <f t="shared" si="109"/>
        <v>48369</v>
      </c>
      <c r="O67" s="163">
        <f>SUM(M67:N67)</f>
        <v>97138</v>
      </c>
      <c r="P67" s="38">
        <f>P15+P41</f>
        <v>0</v>
      </c>
      <c r="Q67" s="166">
        <f>+O67+P67</f>
        <v>97138</v>
      </c>
      <c r="R67" s="36">
        <f t="shared" si="111"/>
        <v>49384</v>
      </c>
      <c r="S67" s="37">
        <f t="shared" si="111"/>
        <v>50415</v>
      </c>
      <c r="T67" s="163">
        <f>SUM(R67:S67)</f>
        <v>99799</v>
      </c>
      <c r="U67" s="38">
        <f>U15+U41</f>
        <v>0</v>
      </c>
      <c r="V67" s="163">
        <f>+T67+U67</f>
        <v>99799</v>
      </c>
      <c r="W67" s="40">
        <f>IF(Q67=0,0,((V67/Q67)-1)*100)</f>
        <v>2.7394016759661577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13">+C65+C66+C67</f>
        <v>1677</v>
      </c>
      <c r="D68" s="126">
        <f t="shared" si="113"/>
        <v>1679</v>
      </c>
      <c r="E68" s="143">
        <f t="shared" si="113"/>
        <v>3356</v>
      </c>
      <c r="F68" s="125">
        <f t="shared" si="113"/>
        <v>863</v>
      </c>
      <c r="G68" s="126">
        <f t="shared" si="113"/>
        <v>863</v>
      </c>
      <c r="H68" s="143">
        <f t="shared" si="113"/>
        <v>1726</v>
      </c>
      <c r="I68" s="128">
        <f>IF(E68=0,0,((H68/E68)-1)*100)</f>
        <v>-48.56972586412396</v>
      </c>
      <c r="J68" s="3"/>
      <c r="L68" s="41" t="s">
        <v>23</v>
      </c>
      <c r="M68" s="43">
        <f t="shared" ref="M68:V68" si="114">+M65+M66+M67</f>
        <v>232494</v>
      </c>
      <c r="N68" s="469">
        <f t="shared" si="114"/>
        <v>239480</v>
      </c>
      <c r="O68" s="476">
        <f t="shared" si="114"/>
        <v>471974</v>
      </c>
      <c r="P68" s="482">
        <f t="shared" si="114"/>
        <v>0</v>
      </c>
      <c r="Q68" s="164">
        <f t="shared" si="114"/>
        <v>471974</v>
      </c>
      <c r="R68" s="42">
        <f t="shared" si="114"/>
        <v>99704</v>
      </c>
      <c r="S68" s="44">
        <f t="shared" si="114"/>
        <v>106632</v>
      </c>
      <c r="T68" s="476">
        <f t="shared" si="114"/>
        <v>206336</v>
      </c>
      <c r="U68" s="482">
        <f t="shared" si="114"/>
        <v>91</v>
      </c>
      <c r="V68" s="164">
        <f t="shared" si="114"/>
        <v>206427</v>
      </c>
      <c r="W68" s="46">
        <f t="shared" ref="W68" si="115">IF(Q68=0,0,((V68/Q68)-1)*100)</f>
        <v>-56.263056863301799</v>
      </c>
    </row>
    <row r="69" spans="1:23" ht="13.5" thickTop="1" x14ac:dyDescent="0.2">
      <c r="A69" s="3" t="str">
        <f t="shared" ref="A69" si="116">IF(ISERROR(F69/G69)," ",IF(F69/G69&gt;0.5,IF(F69/G69&lt;1.5," ","NOT OK"),"NOT OK"))</f>
        <v xml:space="preserve"> </v>
      </c>
      <c r="B69" s="105" t="s">
        <v>24</v>
      </c>
      <c r="C69" s="118">
        <f t="shared" ref="C69:H71" si="117">+C17+C43</f>
        <v>31</v>
      </c>
      <c r="D69" s="119">
        <f t="shared" si="117"/>
        <v>31</v>
      </c>
      <c r="E69" s="142">
        <f t="shared" si="117"/>
        <v>62</v>
      </c>
      <c r="F69" s="118">
        <f t="shared" si="117"/>
        <v>379</v>
      </c>
      <c r="G69" s="119">
        <f t="shared" si="117"/>
        <v>379</v>
      </c>
      <c r="H69" s="142">
        <f t="shared" si="117"/>
        <v>758</v>
      </c>
      <c r="I69" s="121">
        <f t="shared" ref="I69" si="118">IF(E69=0,0,((H69/E69)-1)*100)</f>
        <v>1122.5806451612905</v>
      </c>
      <c r="J69" s="7"/>
      <c r="L69" s="13" t="s">
        <v>24</v>
      </c>
      <c r="M69" s="39">
        <f t="shared" ref="M69:N71" si="119">+M17+M43</f>
        <v>2037</v>
      </c>
      <c r="N69" s="37">
        <f t="shared" si="119"/>
        <v>2046</v>
      </c>
      <c r="O69" s="163">
        <f t="shared" ref="O69" si="120">SUM(M69:N69)</f>
        <v>4083</v>
      </c>
      <c r="P69" s="38">
        <f>P17+P43</f>
        <v>0</v>
      </c>
      <c r="Q69" s="166">
        <f>+O69+P69</f>
        <v>4083</v>
      </c>
      <c r="R69" s="36">
        <f t="shared" ref="R69:S71" si="121">+R17+R43</f>
        <v>37905</v>
      </c>
      <c r="S69" s="37">
        <f t="shared" si="121"/>
        <v>38983</v>
      </c>
      <c r="T69" s="163">
        <f t="shared" ref="T69" si="122">SUM(R69:S69)</f>
        <v>76888</v>
      </c>
      <c r="U69" s="38">
        <f>U17+U43</f>
        <v>155</v>
      </c>
      <c r="V69" s="163">
        <f>+T69+U69</f>
        <v>77043</v>
      </c>
      <c r="W69" s="40">
        <f>IF(Q69=0,0,((V69/Q69)-1)*100)</f>
        <v>1786.9213813372521</v>
      </c>
    </row>
    <row r="70" spans="1:23" x14ac:dyDescent="0.2">
      <c r="A70" s="3" t="str">
        <f>IF(ISERROR(F70/G70)," ",IF(F70/G70&gt;0.5,IF(F70/G70&lt;1.5," ","NOT OK"),"NOT OK"))</f>
        <v xml:space="preserve"> </v>
      </c>
      <c r="B70" s="105" t="s">
        <v>25</v>
      </c>
      <c r="C70" s="118">
        <f t="shared" si="117"/>
        <v>93</v>
      </c>
      <c r="D70" s="119">
        <f t="shared" si="117"/>
        <v>93</v>
      </c>
      <c r="E70" s="142">
        <f t="shared" si="117"/>
        <v>186</v>
      </c>
      <c r="F70" s="118">
        <f t="shared" si="117"/>
        <v>84</v>
      </c>
      <c r="G70" s="119">
        <f t="shared" si="117"/>
        <v>84</v>
      </c>
      <c r="H70" s="142">
        <f t="shared" si="117"/>
        <v>168</v>
      </c>
      <c r="I70" s="121">
        <f t="shared" ref="I70" si="123">IF(E70=0,0,((H70/E70)-1)*100)</f>
        <v>-9.6774193548387117</v>
      </c>
      <c r="J70" s="3"/>
      <c r="L70" s="13" t="s">
        <v>25</v>
      </c>
      <c r="M70" s="39">
        <f t="shared" si="119"/>
        <v>9264</v>
      </c>
      <c r="N70" s="37">
        <f t="shared" si="119"/>
        <v>9671</v>
      </c>
      <c r="O70" s="163">
        <f>SUM(M70:N70)</f>
        <v>18935</v>
      </c>
      <c r="P70" s="138">
        <f>P18+P44</f>
        <v>0</v>
      </c>
      <c r="Q70" s="163">
        <f>+O70+P70</f>
        <v>18935</v>
      </c>
      <c r="R70" s="36">
        <f t="shared" si="121"/>
        <v>7031</v>
      </c>
      <c r="S70" s="37">
        <f t="shared" si="121"/>
        <v>7870</v>
      </c>
      <c r="T70" s="163">
        <f>SUM(R70:S70)</f>
        <v>14901</v>
      </c>
      <c r="U70" s="138">
        <f>U18+U44</f>
        <v>75</v>
      </c>
      <c r="V70" s="163">
        <f>+T70+U70</f>
        <v>14976</v>
      </c>
      <c r="W70" s="40">
        <f t="shared" ref="W70" si="124">IF(Q70=0,0,((V70/Q70)-1)*100)</f>
        <v>-20.908370742012149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17"/>
        <v>218</v>
      </c>
      <c r="D71" s="119">
        <f t="shared" si="117"/>
        <v>218</v>
      </c>
      <c r="E71" s="142">
        <f t="shared" si="117"/>
        <v>436</v>
      </c>
      <c r="F71" s="118">
        <f t="shared" si="117"/>
        <v>107</v>
      </c>
      <c r="G71" s="119">
        <f t="shared" si="117"/>
        <v>107</v>
      </c>
      <c r="H71" s="142">
        <f t="shared" si="117"/>
        <v>214</v>
      </c>
      <c r="I71" s="121">
        <f>IF(E71=0,0,((H71/E71)-1)*100)</f>
        <v>-50.917431192660544</v>
      </c>
      <c r="J71" s="3"/>
      <c r="L71" s="13" t="s">
        <v>26</v>
      </c>
      <c r="M71" s="39">
        <f t="shared" si="119"/>
        <v>22896</v>
      </c>
      <c r="N71" s="37">
        <f t="shared" si="119"/>
        <v>24043</v>
      </c>
      <c r="O71" s="163">
        <f>SUM(M71:N71)</f>
        <v>46939</v>
      </c>
      <c r="P71" s="138">
        <f>P19+P45</f>
        <v>0</v>
      </c>
      <c r="Q71" s="163">
        <f>+O71+P71</f>
        <v>46939</v>
      </c>
      <c r="R71" s="36">
        <f t="shared" si="121"/>
        <v>10317</v>
      </c>
      <c r="S71" s="37">
        <f t="shared" si="121"/>
        <v>12382</v>
      </c>
      <c r="T71" s="163">
        <f>SUM(R71:S71)</f>
        <v>22699</v>
      </c>
      <c r="U71" s="138">
        <f>U19+U45</f>
        <v>0</v>
      </c>
      <c r="V71" s="163">
        <f>+T71+U71</f>
        <v>22699</v>
      </c>
      <c r="W71" s="40">
        <f>IF(Q71=0,0,((V71/Q71)-1)*100)</f>
        <v>-51.641492149385371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342</v>
      </c>
      <c r="D72" s="126">
        <f t="shared" ref="D72" si="125">+D69+D70+D71</f>
        <v>342</v>
      </c>
      <c r="E72" s="143">
        <f t="shared" ref="E72" si="126">+E69+E70+E71</f>
        <v>684</v>
      </c>
      <c r="F72" s="125">
        <f t="shared" ref="F72" si="127">+F69+F70+F71</f>
        <v>570</v>
      </c>
      <c r="G72" s="126">
        <f t="shared" ref="G72" si="128">+G69+G70+G71</f>
        <v>570</v>
      </c>
      <c r="H72" s="143">
        <f t="shared" ref="H72" si="129">+H69+H70+H71</f>
        <v>1140</v>
      </c>
      <c r="I72" s="128">
        <f>IF(E72=0,0,((H72/E72)-1)*100)</f>
        <v>66.666666666666671</v>
      </c>
      <c r="J72" s="9"/>
      <c r="K72" s="10"/>
      <c r="L72" s="47" t="s">
        <v>27</v>
      </c>
      <c r="M72" s="49">
        <f>+M69+M70+M71</f>
        <v>34197</v>
      </c>
      <c r="N72" s="470">
        <f t="shared" ref="N72" si="130">+N69+N70+N71</f>
        <v>35760</v>
      </c>
      <c r="O72" s="477">
        <f t="shared" ref="O72" si="131">+O69+O70+O71</f>
        <v>69957</v>
      </c>
      <c r="P72" s="483">
        <f t="shared" ref="P72" si="132">+P69+P70+P71</f>
        <v>0</v>
      </c>
      <c r="Q72" s="165">
        <f t="shared" ref="Q72" si="133">+Q69+Q70+Q71</f>
        <v>69957</v>
      </c>
      <c r="R72" s="496">
        <f t="shared" ref="R72" si="134">+R69+R70+R71</f>
        <v>55253</v>
      </c>
      <c r="S72" s="495">
        <f t="shared" ref="S72" si="135">+S69+S70+S71</f>
        <v>59235</v>
      </c>
      <c r="T72" s="477">
        <f t="shared" ref="T72" si="136">+T69+T70+T71</f>
        <v>114488</v>
      </c>
      <c r="U72" s="483">
        <f t="shared" ref="U72" si="137">+U69+U70+U71</f>
        <v>230</v>
      </c>
      <c r="V72" s="165">
        <f t="shared" ref="V72" si="138">+V69+V70+V71</f>
        <v>114718</v>
      </c>
      <c r="W72" s="50">
        <f>IF(Q72=0,0,((V72/Q72)-1)*100)</f>
        <v>63.983589919521997</v>
      </c>
    </row>
    <row r="73" spans="1:23" ht="13.5" thickTop="1" x14ac:dyDescent="0.2">
      <c r="A73" s="3" t="str">
        <f t="shared" ref="A73" si="139">IF(ISERROR(F73/G73)," ",IF(F73/G73&gt;0.5,IF(F73/G73&lt;1.5," ","NOT OK"),"NOT OK"))</f>
        <v xml:space="preserve"> </v>
      </c>
      <c r="B73" s="105" t="s">
        <v>28</v>
      </c>
      <c r="C73" s="118">
        <f t="shared" ref="C73:H75" si="140">+C21+C47</f>
        <v>408</v>
      </c>
      <c r="D73" s="119">
        <f t="shared" si="140"/>
        <v>408</v>
      </c>
      <c r="E73" s="148">
        <f t="shared" si="140"/>
        <v>816</v>
      </c>
      <c r="F73" s="118">
        <f t="shared" si="140"/>
        <v>41</v>
      </c>
      <c r="G73" s="119">
        <f t="shared" si="140"/>
        <v>41</v>
      </c>
      <c r="H73" s="148">
        <f t="shared" si="140"/>
        <v>82</v>
      </c>
      <c r="I73" s="121">
        <f>IF(E73=0,0,((H73/E73)-1)*100)</f>
        <v>-89.950980392156865</v>
      </c>
      <c r="J73" s="3"/>
      <c r="L73" s="13" t="s">
        <v>29</v>
      </c>
      <c r="M73" s="39">
        <f t="shared" ref="M73:N75" si="141">+M21+M47</f>
        <v>46601</v>
      </c>
      <c r="N73" s="37">
        <f t="shared" si="141"/>
        <v>46157</v>
      </c>
      <c r="O73" s="163">
        <f>SUM(M73:N73)</f>
        <v>92758</v>
      </c>
      <c r="P73" s="138">
        <f>P21+P47</f>
        <v>0</v>
      </c>
      <c r="Q73" s="163">
        <f>+O73+P73</f>
        <v>92758</v>
      </c>
      <c r="R73" s="36">
        <f t="shared" ref="R73:S75" si="142">+R21+R47</f>
        <v>4140</v>
      </c>
      <c r="S73" s="37">
        <f t="shared" si="142"/>
        <v>4015</v>
      </c>
      <c r="T73" s="163">
        <f>SUM(R73:S73)</f>
        <v>8155</v>
      </c>
      <c r="U73" s="138">
        <f>U21+U47</f>
        <v>0</v>
      </c>
      <c r="V73" s="163">
        <f>+T73+U73</f>
        <v>8155</v>
      </c>
      <c r="W73" s="40">
        <f>IF(Q73=0,0,((V73/Q73)-1)*100)</f>
        <v>-91.208305483085013</v>
      </c>
    </row>
    <row r="74" spans="1:23" x14ac:dyDescent="0.2">
      <c r="A74" s="3" t="str">
        <f t="shared" ref="A74" si="143">IF(ISERROR(F74/G74)," ",IF(F74/G74&gt;0.5,IF(F74/G74&lt;1.5," ","NOT OK"),"NOT OK"))</f>
        <v xml:space="preserve"> </v>
      </c>
      <c r="B74" s="105" t="s">
        <v>30</v>
      </c>
      <c r="C74" s="118">
        <f t="shared" si="140"/>
        <v>396</v>
      </c>
      <c r="D74" s="119">
        <f t="shared" si="140"/>
        <v>396</v>
      </c>
      <c r="E74" s="142">
        <f t="shared" si="140"/>
        <v>792</v>
      </c>
      <c r="F74" s="118">
        <f t="shared" si="140"/>
        <v>1</v>
      </c>
      <c r="G74" s="119">
        <f t="shared" si="140"/>
        <v>1</v>
      </c>
      <c r="H74" s="142">
        <f t="shared" si="140"/>
        <v>2</v>
      </c>
      <c r="I74" s="121">
        <f t="shared" ref="I74" si="144">IF(E74=0,0,((H74/E74)-1)*100)</f>
        <v>-99.747474747474755</v>
      </c>
      <c r="J74" s="3"/>
      <c r="L74" s="13" t="s">
        <v>30</v>
      </c>
      <c r="M74" s="39">
        <f t="shared" si="141"/>
        <v>54807</v>
      </c>
      <c r="N74" s="37">
        <f t="shared" si="141"/>
        <v>53985</v>
      </c>
      <c r="O74" s="163">
        <f>SUM(M74:N74)</f>
        <v>108792</v>
      </c>
      <c r="P74" s="138">
        <f>P22+P48</f>
        <v>0</v>
      </c>
      <c r="Q74" s="163">
        <f>+O74+P74</f>
        <v>108792</v>
      </c>
      <c r="R74" s="36">
        <f t="shared" si="142"/>
        <v>18</v>
      </c>
      <c r="S74" s="37">
        <f t="shared" si="142"/>
        <v>7</v>
      </c>
      <c r="T74" s="163">
        <f t="shared" ref="T74" si="145">SUM(R74:S74)</f>
        <v>25</v>
      </c>
      <c r="U74" s="138">
        <f>U22+U48</f>
        <v>0</v>
      </c>
      <c r="V74" s="163">
        <f>+T74+U74</f>
        <v>25</v>
      </c>
      <c r="W74" s="40">
        <f t="shared" ref="W74" si="146">IF(Q74=0,0,((V74/Q74)-1)*100)</f>
        <v>-99.977020369144782</v>
      </c>
    </row>
    <row r="75" spans="1:23" ht="13.5" thickBot="1" x14ac:dyDescent="0.25">
      <c r="A75" s="3" t="str">
        <f>IF(ISERROR(F75/G75)," ",IF(F75/G75&gt;0.5,IF(F75/G75&lt;1.5," ","NOT OK"),"NOT OK"))</f>
        <v xml:space="preserve"> </v>
      </c>
      <c r="B75" s="105" t="s">
        <v>31</v>
      </c>
      <c r="C75" s="118">
        <f t="shared" si="140"/>
        <v>376</v>
      </c>
      <c r="D75" s="119">
        <f t="shared" si="140"/>
        <v>376</v>
      </c>
      <c r="E75" s="144">
        <f t="shared" si="140"/>
        <v>752</v>
      </c>
      <c r="F75" s="118">
        <f t="shared" si="140"/>
        <v>86</v>
      </c>
      <c r="G75" s="119">
        <f t="shared" si="140"/>
        <v>86</v>
      </c>
      <c r="H75" s="144">
        <f t="shared" si="140"/>
        <v>172</v>
      </c>
      <c r="I75" s="135">
        <f t="shared" ref="I75:I78" si="147">IF(E75=0,0,((H75/E75)-1)*100)</f>
        <v>-77.127659574468083</v>
      </c>
      <c r="J75" s="3"/>
      <c r="L75" s="13" t="s">
        <v>31</v>
      </c>
      <c r="M75" s="39">
        <f t="shared" si="141"/>
        <v>54066</v>
      </c>
      <c r="N75" s="37">
        <f t="shared" si="141"/>
        <v>54129</v>
      </c>
      <c r="O75" s="163">
        <f t="shared" ref="O75" si="148">SUM(M75:N75)</f>
        <v>108195</v>
      </c>
      <c r="P75" s="38">
        <f>P23+P49</f>
        <v>98</v>
      </c>
      <c r="Q75" s="166">
        <f>+O75+P75</f>
        <v>108293</v>
      </c>
      <c r="R75" s="36">
        <f t="shared" si="142"/>
        <v>8906</v>
      </c>
      <c r="S75" s="37">
        <f t="shared" si="142"/>
        <v>8902</v>
      </c>
      <c r="T75" s="163">
        <f t="shared" ref="T75" si="149">SUM(R75:S75)</f>
        <v>17808</v>
      </c>
      <c r="U75" s="38">
        <f>U23+U49</f>
        <v>0</v>
      </c>
      <c r="V75" s="163">
        <f>+T75+U75</f>
        <v>17808</v>
      </c>
      <c r="W75" s="40">
        <f t="shared" ref="W75:W78" si="150">IF(Q75=0,0,((V75/Q75)-1)*100)</f>
        <v>-83.555723823331149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51">+C73+C74+C75</f>
        <v>1180</v>
      </c>
      <c r="D76" s="126">
        <f t="shared" si="151"/>
        <v>1180</v>
      </c>
      <c r="E76" s="143">
        <f t="shared" si="151"/>
        <v>2360</v>
      </c>
      <c r="F76" s="125">
        <f t="shared" si="151"/>
        <v>128</v>
      </c>
      <c r="G76" s="126">
        <f t="shared" si="151"/>
        <v>128</v>
      </c>
      <c r="H76" s="143">
        <f t="shared" si="151"/>
        <v>256</v>
      </c>
      <c r="I76" s="128">
        <f t="shared" si="147"/>
        <v>-89.152542372881356</v>
      </c>
      <c r="J76" s="9"/>
      <c r="K76" s="10"/>
      <c r="L76" s="47" t="s">
        <v>32</v>
      </c>
      <c r="M76" s="49">
        <f t="shared" ref="M76:V76" si="152">+M73+M74+M75</f>
        <v>155474</v>
      </c>
      <c r="N76" s="470">
        <f t="shared" si="152"/>
        <v>154271</v>
      </c>
      <c r="O76" s="477">
        <f t="shared" si="152"/>
        <v>309745</v>
      </c>
      <c r="P76" s="483">
        <f t="shared" si="152"/>
        <v>98</v>
      </c>
      <c r="Q76" s="165">
        <f t="shared" si="152"/>
        <v>309843</v>
      </c>
      <c r="R76" s="496">
        <f t="shared" si="152"/>
        <v>13064</v>
      </c>
      <c r="S76" s="495">
        <f t="shared" si="152"/>
        <v>12924</v>
      </c>
      <c r="T76" s="477">
        <f t="shared" si="152"/>
        <v>25988</v>
      </c>
      <c r="U76" s="483">
        <f t="shared" si="152"/>
        <v>0</v>
      </c>
      <c r="V76" s="165">
        <f t="shared" si="152"/>
        <v>25988</v>
      </c>
      <c r="W76" s="50">
        <f t="shared" si="150"/>
        <v>-91.612526343987113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53">+C68+C72+C76</f>
        <v>3199</v>
      </c>
      <c r="D77" s="127">
        <f t="shared" si="153"/>
        <v>3201</v>
      </c>
      <c r="E77" s="297">
        <f t="shared" si="153"/>
        <v>6400</v>
      </c>
      <c r="F77" s="125">
        <f t="shared" si="153"/>
        <v>1561</v>
      </c>
      <c r="G77" s="127">
        <f t="shared" si="153"/>
        <v>1561</v>
      </c>
      <c r="H77" s="297">
        <f t="shared" si="153"/>
        <v>3122</v>
      </c>
      <c r="I77" s="128">
        <f t="shared" si="147"/>
        <v>-51.21875</v>
      </c>
      <c r="J77" s="3"/>
      <c r="L77" s="41" t="s">
        <v>33</v>
      </c>
      <c r="M77" s="42">
        <f t="shared" ref="M77:V77" si="154">+M68+M72+M76</f>
        <v>422165</v>
      </c>
      <c r="N77" s="42">
        <f t="shared" si="154"/>
        <v>429511</v>
      </c>
      <c r="O77" s="493">
        <f t="shared" si="154"/>
        <v>851676</v>
      </c>
      <c r="P77" s="42">
        <f t="shared" si="154"/>
        <v>98</v>
      </c>
      <c r="Q77" s="493">
        <f t="shared" si="154"/>
        <v>851774</v>
      </c>
      <c r="R77" s="42">
        <f t="shared" si="154"/>
        <v>168021</v>
      </c>
      <c r="S77" s="45">
        <f t="shared" si="154"/>
        <v>178791</v>
      </c>
      <c r="T77" s="493">
        <f t="shared" si="154"/>
        <v>346812</v>
      </c>
      <c r="U77" s="42">
        <f t="shared" si="154"/>
        <v>321</v>
      </c>
      <c r="V77" s="299">
        <f t="shared" si="154"/>
        <v>347133</v>
      </c>
      <c r="W77" s="46">
        <f t="shared" si="150"/>
        <v>-59.245879775621233</v>
      </c>
    </row>
    <row r="78" spans="1:23" ht="14.25" thickTop="1" thickBot="1" x14ac:dyDescent="0.25">
      <c r="A78" s="3" t="str">
        <f t="shared" ref="A78" si="155">IF(ISERROR(F78/G78)," ",IF(F78/G78&gt;0.5,IF(F78/G78&lt;1.5," ","NOT OK"),"NOT OK"))</f>
        <v xml:space="preserve"> </v>
      </c>
      <c r="B78" s="124" t="s">
        <v>34</v>
      </c>
      <c r="C78" s="125">
        <f t="shared" ref="C78:H78" si="156">+C64+C68+C72+C76</f>
        <v>4983</v>
      </c>
      <c r="D78" s="127">
        <f t="shared" si="156"/>
        <v>4985</v>
      </c>
      <c r="E78" s="297">
        <f t="shared" si="156"/>
        <v>9968</v>
      </c>
      <c r="F78" s="125">
        <f t="shared" si="156"/>
        <v>3216</v>
      </c>
      <c r="G78" s="127">
        <f t="shared" si="156"/>
        <v>3216</v>
      </c>
      <c r="H78" s="297">
        <f t="shared" si="156"/>
        <v>6432</v>
      </c>
      <c r="I78" s="128">
        <f t="shared" si="147"/>
        <v>-35.473515248796147</v>
      </c>
      <c r="J78" s="3"/>
      <c r="L78" s="467" t="s">
        <v>34</v>
      </c>
      <c r="M78" s="43">
        <f t="shared" ref="M78:V78" si="157">+M64+M68+M72+M76</f>
        <v>721513</v>
      </c>
      <c r="N78" s="469">
        <f t="shared" si="157"/>
        <v>723405</v>
      </c>
      <c r="O78" s="473">
        <f t="shared" si="157"/>
        <v>1444918</v>
      </c>
      <c r="P78" s="482">
        <f t="shared" si="157"/>
        <v>284</v>
      </c>
      <c r="Q78" s="299">
        <f t="shared" si="157"/>
        <v>1445202</v>
      </c>
      <c r="R78" s="42">
        <f t="shared" si="157"/>
        <v>385583</v>
      </c>
      <c r="S78" s="44">
        <f t="shared" si="157"/>
        <v>390147</v>
      </c>
      <c r="T78" s="473">
        <f t="shared" si="157"/>
        <v>775730</v>
      </c>
      <c r="U78" s="482">
        <f t="shared" si="157"/>
        <v>321</v>
      </c>
      <c r="V78" s="299">
        <f t="shared" si="157"/>
        <v>776051</v>
      </c>
      <c r="W78" s="46">
        <f t="shared" si="150"/>
        <v>-46.301555076729763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13.5" customHeight="1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08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3" ht="6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3" x14ac:dyDescent="0.2">
      <c r="L87" s="498" t="s">
        <v>16</v>
      </c>
      <c r="M87" s="75">
        <v>0</v>
      </c>
      <c r="N87" s="76">
        <v>0</v>
      </c>
      <c r="O87" s="176">
        <f t="shared" ref="O87" si="158">+M87+N87</f>
        <v>0</v>
      </c>
      <c r="P87" s="77">
        <v>0</v>
      </c>
      <c r="Q87" s="176">
        <f t="shared" ref="Q87" si="159">O87+P87</f>
        <v>0</v>
      </c>
      <c r="R87" s="75">
        <v>0</v>
      </c>
      <c r="S87" s="76">
        <v>0</v>
      </c>
      <c r="T87" s="176">
        <f t="shared" ref="T87" si="160">+R87+S87</f>
        <v>0</v>
      </c>
      <c r="U87" s="77">
        <v>0</v>
      </c>
      <c r="V87" s="176">
        <f t="shared" ref="V87" si="161">T87+U87</f>
        <v>0</v>
      </c>
      <c r="W87" s="489">
        <f>IF(Q87=0,0,((V87/Q87)-1)*100)</f>
        <v>0</v>
      </c>
    </row>
    <row r="88" spans="12:23" x14ac:dyDescent="0.2">
      <c r="L88" s="498" t="s">
        <v>17</v>
      </c>
      <c r="M88" s="75">
        <v>0</v>
      </c>
      <c r="N88" s="76">
        <v>0</v>
      </c>
      <c r="O88" s="176">
        <f>+M88+N88</f>
        <v>0</v>
      </c>
      <c r="P88" s="77">
        <v>0</v>
      </c>
      <c r="Q88" s="176">
        <f>O88+P88</f>
        <v>0</v>
      </c>
      <c r="R88" s="75">
        <v>0</v>
      </c>
      <c r="S88" s="76">
        <v>0</v>
      </c>
      <c r="T88" s="176">
        <f>+R88+S88</f>
        <v>0</v>
      </c>
      <c r="U88" s="77">
        <v>0</v>
      </c>
      <c r="V88" s="176">
        <f>T88+U88</f>
        <v>0</v>
      </c>
      <c r="W88" s="489">
        <f>IF(Q88=0,0,((V88/Q88)-1)*100)</f>
        <v>0</v>
      </c>
    </row>
    <row r="89" spans="12:23" ht="13.5" thickBot="1" x14ac:dyDescent="0.25">
      <c r="L89" s="499" t="s">
        <v>18</v>
      </c>
      <c r="M89" s="75">
        <v>0</v>
      </c>
      <c r="N89" s="76">
        <v>0</v>
      </c>
      <c r="O89" s="176">
        <f t="shared" ref="O89" si="162">+M89+N89</f>
        <v>0</v>
      </c>
      <c r="P89" s="77">
        <v>0</v>
      </c>
      <c r="Q89" s="176">
        <f t="shared" ref="Q89" si="163">O89+P89</f>
        <v>0</v>
      </c>
      <c r="R89" s="75">
        <v>0</v>
      </c>
      <c r="S89" s="76">
        <v>0</v>
      </c>
      <c r="T89" s="176">
        <f>+R89+S89</f>
        <v>0</v>
      </c>
      <c r="U89" s="83">
        <v>0</v>
      </c>
      <c r="V89" s="176">
        <f>T89+U89</f>
        <v>0</v>
      </c>
      <c r="W89" s="489">
        <f>IF(Q89=0,0,((V89/Q89)-1)*100)</f>
        <v>0</v>
      </c>
    </row>
    <row r="90" spans="12:23" ht="14.25" thickTop="1" thickBot="1" x14ac:dyDescent="0.25">
      <c r="L90" s="500" t="s">
        <v>19</v>
      </c>
      <c r="M90" s="80">
        <f t="shared" ref="M90:Q90" si="164">+M87+M88+M89</f>
        <v>0</v>
      </c>
      <c r="N90" s="81">
        <f t="shared" si="164"/>
        <v>0</v>
      </c>
      <c r="O90" s="177">
        <f t="shared" si="164"/>
        <v>0</v>
      </c>
      <c r="P90" s="80">
        <f t="shared" si="164"/>
        <v>0</v>
      </c>
      <c r="Q90" s="177">
        <f t="shared" si="164"/>
        <v>0</v>
      </c>
      <c r="R90" s="80">
        <f t="shared" ref="R90:V90" si="165">+R87+R88+R89</f>
        <v>0</v>
      </c>
      <c r="S90" s="81">
        <f t="shared" si="165"/>
        <v>0</v>
      </c>
      <c r="T90" s="177">
        <f t="shared" si="165"/>
        <v>0</v>
      </c>
      <c r="U90" s="80">
        <f t="shared" si="165"/>
        <v>0</v>
      </c>
      <c r="V90" s="177">
        <f t="shared" si="165"/>
        <v>0</v>
      </c>
      <c r="W90" s="333">
        <f t="shared" ref="W90:W91" si="166">IF(Q90=0,0,((V90/Q90)-1)*100)</f>
        <v>0</v>
      </c>
    </row>
    <row r="91" spans="12:23" ht="13.5" thickTop="1" x14ac:dyDescent="0.2">
      <c r="L91" s="498" t="s">
        <v>20</v>
      </c>
      <c r="M91" s="75">
        <v>0</v>
      </c>
      <c r="N91" s="271">
        <v>0</v>
      </c>
      <c r="O91" s="176">
        <f>M91+N91</f>
        <v>0</v>
      </c>
      <c r="P91" s="77">
        <v>0</v>
      </c>
      <c r="Q91" s="176">
        <f>O91+P91</f>
        <v>0</v>
      </c>
      <c r="R91" s="75">
        <v>0</v>
      </c>
      <c r="S91" s="271">
        <v>0</v>
      </c>
      <c r="T91" s="176">
        <f>R91+S91</f>
        <v>0</v>
      </c>
      <c r="U91" s="77">
        <v>0</v>
      </c>
      <c r="V91" s="176">
        <f>T91+U91</f>
        <v>0</v>
      </c>
      <c r="W91" s="489">
        <f t="shared" si="166"/>
        <v>0</v>
      </c>
    </row>
    <row r="92" spans="12:23" x14ac:dyDescent="0.2">
      <c r="L92" s="498" t="s">
        <v>21</v>
      </c>
      <c r="M92" s="75">
        <v>0</v>
      </c>
      <c r="N92" s="271">
        <v>0</v>
      </c>
      <c r="O92" s="176">
        <f>M92+N92</f>
        <v>0</v>
      </c>
      <c r="P92" s="77">
        <v>0</v>
      </c>
      <c r="Q92" s="176">
        <f>O92+P92</f>
        <v>0</v>
      </c>
      <c r="R92" s="75">
        <v>0</v>
      </c>
      <c r="S92" s="271">
        <v>0</v>
      </c>
      <c r="T92" s="176">
        <f>R92+S92</f>
        <v>0</v>
      </c>
      <c r="U92" s="77">
        <v>0</v>
      </c>
      <c r="V92" s="176">
        <f>T92+U92</f>
        <v>0</v>
      </c>
      <c r="W92" s="489">
        <f>IF(Q92=0,0,((V92/Q92)-1)*100)</f>
        <v>0</v>
      </c>
    </row>
    <row r="93" spans="12:23" ht="13.5" thickBot="1" x14ac:dyDescent="0.25">
      <c r="L93" s="498" t="s">
        <v>22</v>
      </c>
      <c r="M93" s="75">
        <v>0</v>
      </c>
      <c r="N93" s="271">
        <v>0</v>
      </c>
      <c r="O93" s="176">
        <f t="shared" ref="O93:O94" si="167">M93+N93</f>
        <v>0</v>
      </c>
      <c r="P93" s="77">
        <v>0</v>
      </c>
      <c r="Q93" s="176">
        <f>O93+P93</f>
        <v>0</v>
      </c>
      <c r="R93" s="75">
        <v>0</v>
      </c>
      <c r="S93" s="271">
        <v>0</v>
      </c>
      <c r="T93" s="176">
        <f t="shared" ref="T93:T94" si="168">R93+S93</f>
        <v>0</v>
      </c>
      <c r="U93" s="77">
        <v>0</v>
      </c>
      <c r="V93" s="176">
        <f>T93+U93</f>
        <v>0</v>
      </c>
      <c r="W93" s="489">
        <f>IF(Q93=0,0,((V93/Q93)-1)*100)</f>
        <v>0</v>
      </c>
    </row>
    <row r="94" spans="12:23" ht="14.25" thickTop="1" thickBot="1" x14ac:dyDescent="0.25">
      <c r="L94" s="500" t="s">
        <v>23</v>
      </c>
      <c r="M94" s="80">
        <f>+M91+M92+M93</f>
        <v>0</v>
      </c>
      <c r="N94" s="81">
        <f>+N91+N92+N93</f>
        <v>0</v>
      </c>
      <c r="O94" s="177">
        <f t="shared" si="167"/>
        <v>0</v>
      </c>
      <c r="P94" s="80">
        <f>+P91+P92+P93</f>
        <v>0</v>
      </c>
      <c r="Q94" s="177">
        <f>+Q91+Q92+Q93</f>
        <v>0</v>
      </c>
      <c r="R94" s="80">
        <f>+R91+R92+R93</f>
        <v>0</v>
      </c>
      <c r="S94" s="81">
        <f>+S91+S92+S93</f>
        <v>0</v>
      </c>
      <c r="T94" s="177">
        <f t="shared" si="168"/>
        <v>0</v>
      </c>
      <c r="U94" s="80">
        <f>+U91+U92+U93</f>
        <v>0</v>
      </c>
      <c r="V94" s="177">
        <f>+V91+V92+V93</f>
        <v>0</v>
      </c>
      <c r="W94" s="333">
        <f t="shared" ref="W94" si="169">IF(Q94=0,0,((V94/Q94)-1)*100)</f>
        <v>0</v>
      </c>
    </row>
    <row r="95" spans="12:23" ht="13.5" thickTop="1" x14ac:dyDescent="0.2">
      <c r="L95" s="498" t="s">
        <v>24</v>
      </c>
      <c r="M95" s="75">
        <v>0</v>
      </c>
      <c r="N95" s="76">
        <v>0</v>
      </c>
      <c r="O95" s="176">
        <f>+M95+N95</f>
        <v>0</v>
      </c>
      <c r="P95" s="77">
        <v>0</v>
      </c>
      <c r="Q95" s="176">
        <f>O95+P95</f>
        <v>0</v>
      </c>
      <c r="R95" s="75">
        <v>0</v>
      </c>
      <c r="S95" s="76">
        <v>0</v>
      </c>
      <c r="T95" s="176">
        <f>+R95+S95</f>
        <v>0</v>
      </c>
      <c r="U95" s="77">
        <v>0</v>
      </c>
      <c r="V95" s="176">
        <f>T95+U95</f>
        <v>0</v>
      </c>
      <c r="W95" s="489">
        <f>IF(Q95=0,0,((V95/Q95)-1)*100)</f>
        <v>0</v>
      </c>
    </row>
    <row r="96" spans="12:23" x14ac:dyDescent="0.2">
      <c r="L96" s="498" t="s">
        <v>25</v>
      </c>
      <c r="M96" s="75">
        <v>0</v>
      </c>
      <c r="N96" s="76">
        <v>0</v>
      </c>
      <c r="O96" s="176">
        <f>+M96+N96</f>
        <v>0</v>
      </c>
      <c r="P96" s="77">
        <v>0</v>
      </c>
      <c r="Q96" s="176">
        <f>O96+P96</f>
        <v>0</v>
      </c>
      <c r="R96" s="75">
        <v>0</v>
      </c>
      <c r="S96" s="76">
        <v>0</v>
      </c>
      <c r="T96" s="176">
        <f>+R96+S96</f>
        <v>0</v>
      </c>
      <c r="U96" s="77">
        <v>0</v>
      </c>
      <c r="V96" s="176">
        <f>T96+U96</f>
        <v>0</v>
      </c>
      <c r="W96" s="489">
        <f t="shared" ref="W96" si="170">IF(Q96=0,0,((V96/Q96)-1)*100)</f>
        <v>0</v>
      </c>
    </row>
    <row r="97" spans="1:23" ht="13.5" thickBot="1" x14ac:dyDescent="0.25">
      <c r="L97" s="498" t="s">
        <v>26</v>
      </c>
      <c r="M97" s="75">
        <v>0</v>
      </c>
      <c r="N97" s="76">
        <v>0</v>
      </c>
      <c r="O97" s="178">
        <f>+M97+N97</f>
        <v>0</v>
      </c>
      <c r="P97" s="83">
        <v>0</v>
      </c>
      <c r="Q97" s="178">
        <f>O97+P97</f>
        <v>0</v>
      </c>
      <c r="R97" s="75">
        <v>0</v>
      </c>
      <c r="S97" s="76">
        <v>0</v>
      </c>
      <c r="T97" s="178">
        <f>+R97+S97</f>
        <v>0</v>
      </c>
      <c r="U97" s="83">
        <v>0</v>
      </c>
      <c r="V97" s="178">
        <f>T97+U97</f>
        <v>0</v>
      </c>
      <c r="W97" s="489">
        <f>IF(Q97=0,0,((V97/Q97)-1)*100)</f>
        <v>0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501" t="s">
        <v>27</v>
      </c>
      <c r="M98" s="502">
        <f>+M95+M96+M97</f>
        <v>0</v>
      </c>
      <c r="N98" s="85">
        <f t="shared" ref="N98:V98" si="171">+N95+N96+N97</f>
        <v>0</v>
      </c>
      <c r="O98" s="179">
        <f t="shared" si="171"/>
        <v>0</v>
      </c>
      <c r="P98" s="86">
        <f t="shared" si="171"/>
        <v>0</v>
      </c>
      <c r="Q98" s="179">
        <f t="shared" si="171"/>
        <v>0</v>
      </c>
      <c r="R98" s="85">
        <f t="shared" si="171"/>
        <v>0</v>
      </c>
      <c r="S98" s="85">
        <f t="shared" si="171"/>
        <v>0</v>
      </c>
      <c r="T98" s="179">
        <f t="shared" si="171"/>
        <v>0</v>
      </c>
      <c r="U98" s="86">
        <f t="shared" si="171"/>
        <v>0</v>
      </c>
      <c r="V98" s="179">
        <f t="shared" si="171"/>
        <v>0</v>
      </c>
      <c r="W98" s="490">
        <f>IF(Q98=0,0,((V98/Q98)-1)*100)</f>
        <v>0</v>
      </c>
    </row>
    <row r="99" spans="1:23" ht="13.5" thickTop="1" x14ac:dyDescent="0.2">
      <c r="L99" s="498" t="s">
        <v>29</v>
      </c>
      <c r="M99" s="75">
        <v>0</v>
      </c>
      <c r="N99" s="76">
        <v>0</v>
      </c>
      <c r="O99" s="178">
        <f>+M99+N99</f>
        <v>0</v>
      </c>
      <c r="P99" s="88">
        <v>0</v>
      </c>
      <c r="Q99" s="178">
        <f>O99+P99</f>
        <v>0</v>
      </c>
      <c r="R99" s="75">
        <v>0</v>
      </c>
      <c r="S99" s="76">
        <v>0</v>
      </c>
      <c r="T99" s="178">
        <f>+R99+S99</f>
        <v>0</v>
      </c>
      <c r="U99" s="88">
        <v>0</v>
      </c>
      <c r="V99" s="178">
        <f>T99+U99</f>
        <v>0</v>
      </c>
      <c r="W99" s="489">
        <f>IF(Q99=0,0,((V99/Q99)-1)*100)</f>
        <v>0</v>
      </c>
    </row>
    <row r="100" spans="1:23" x14ac:dyDescent="0.2">
      <c r="L100" s="59" t="s">
        <v>30</v>
      </c>
      <c r="M100" s="75">
        <v>0</v>
      </c>
      <c r="N100" s="76">
        <v>0</v>
      </c>
      <c r="O100" s="178">
        <f t="shared" ref="O100" si="172">+M100+N100</f>
        <v>0</v>
      </c>
      <c r="P100" s="77">
        <v>0</v>
      </c>
      <c r="Q100" s="178">
        <f>O100+P100</f>
        <v>0</v>
      </c>
      <c r="R100" s="75">
        <v>0</v>
      </c>
      <c r="S100" s="76">
        <v>0</v>
      </c>
      <c r="T100" s="178">
        <f t="shared" ref="T100" si="173">+R100+S100</f>
        <v>0</v>
      </c>
      <c r="U100" s="77">
        <v>0</v>
      </c>
      <c r="V100" s="178">
        <f>T100+U100</f>
        <v>0</v>
      </c>
      <c r="W100" s="489">
        <f t="shared" ref="W100" si="174">IF(Q100=0,0,((V100/Q100)-1)*100)</f>
        <v>0</v>
      </c>
    </row>
    <row r="101" spans="1:23" ht="13.5" thickBot="1" x14ac:dyDescent="0.25">
      <c r="L101" s="59" t="s">
        <v>31</v>
      </c>
      <c r="M101" s="75">
        <v>0</v>
      </c>
      <c r="N101" s="76">
        <v>0</v>
      </c>
      <c r="O101" s="178">
        <f>+M101+N101</f>
        <v>0</v>
      </c>
      <c r="P101" s="77">
        <v>0</v>
      </c>
      <c r="Q101" s="178">
        <f>O101+P101</f>
        <v>0</v>
      </c>
      <c r="R101" s="75">
        <v>0</v>
      </c>
      <c r="S101" s="76">
        <v>0</v>
      </c>
      <c r="T101" s="178">
        <f>+R101+S101</f>
        <v>0</v>
      </c>
      <c r="U101" s="77">
        <v>0</v>
      </c>
      <c r="V101" s="178">
        <f>T101+U101</f>
        <v>0</v>
      </c>
      <c r="W101" s="489">
        <f>IF(Q101=0,0,((V101/Q101)-1)*100)</f>
        <v>0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75">+M99+M100+M101</f>
        <v>0</v>
      </c>
      <c r="N102" s="85">
        <f t="shared" si="175"/>
        <v>0</v>
      </c>
      <c r="O102" s="179">
        <f t="shared" si="175"/>
        <v>0</v>
      </c>
      <c r="P102" s="86">
        <f t="shared" si="175"/>
        <v>0</v>
      </c>
      <c r="Q102" s="179">
        <f t="shared" si="175"/>
        <v>0</v>
      </c>
      <c r="R102" s="85">
        <f t="shared" si="175"/>
        <v>0</v>
      </c>
      <c r="S102" s="85">
        <f t="shared" si="175"/>
        <v>0</v>
      </c>
      <c r="T102" s="179">
        <f t="shared" si="175"/>
        <v>0</v>
      </c>
      <c r="U102" s="86">
        <f t="shared" si="175"/>
        <v>0</v>
      </c>
      <c r="V102" s="179">
        <f t="shared" si="175"/>
        <v>0</v>
      </c>
      <c r="W102" s="490">
        <f>IF(Q102=0,0,((V102/Q102)-1)*100)</f>
        <v>0</v>
      </c>
    </row>
    <row r="103" spans="1:23" ht="14.25" thickTop="1" thickBot="1" x14ac:dyDescent="0.25">
      <c r="L103" s="79" t="s">
        <v>33</v>
      </c>
      <c r="M103" s="80">
        <f t="shared" ref="M103:V103" si="176">+M94+M98+M102</f>
        <v>0</v>
      </c>
      <c r="N103" s="81">
        <f t="shared" si="176"/>
        <v>0</v>
      </c>
      <c r="O103" s="173">
        <f t="shared" si="176"/>
        <v>0</v>
      </c>
      <c r="P103" s="80">
        <f t="shared" si="176"/>
        <v>0</v>
      </c>
      <c r="Q103" s="173">
        <f t="shared" si="176"/>
        <v>0</v>
      </c>
      <c r="R103" s="80">
        <f t="shared" si="176"/>
        <v>0</v>
      </c>
      <c r="S103" s="81">
        <f t="shared" si="176"/>
        <v>0</v>
      </c>
      <c r="T103" s="173">
        <f t="shared" si="176"/>
        <v>0</v>
      </c>
      <c r="U103" s="80">
        <f t="shared" si="176"/>
        <v>0</v>
      </c>
      <c r="V103" s="173">
        <f t="shared" si="176"/>
        <v>0</v>
      </c>
      <c r="W103" s="333">
        <f t="shared" ref="W103" si="177">IF(Q103=0,0,((V103/Q103)-1)*100)</f>
        <v>0</v>
      </c>
    </row>
    <row r="104" spans="1:23" ht="14.25" thickTop="1" thickBot="1" x14ac:dyDescent="0.25">
      <c r="L104" s="79" t="s">
        <v>34</v>
      </c>
      <c r="M104" s="80">
        <f t="shared" ref="M104:V104" si="178">+M90+M94+M98+M102</f>
        <v>0</v>
      </c>
      <c r="N104" s="81">
        <f t="shared" si="178"/>
        <v>0</v>
      </c>
      <c r="O104" s="173">
        <f t="shared" si="178"/>
        <v>0</v>
      </c>
      <c r="P104" s="80">
        <f t="shared" si="178"/>
        <v>0</v>
      </c>
      <c r="Q104" s="173">
        <f t="shared" si="178"/>
        <v>0</v>
      </c>
      <c r="R104" s="80">
        <f t="shared" si="178"/>
        <v>0</v>
      </c>
      <c r="S104" s="81">
        <f t="shared" si="178"/>
        <v>0</v>
      </c>
      <c r="T104" s="173">
        <f t="shared" si="178"/>
        <v>0</v>
      </c>
      <c r="U104" s="80">
        <f t="shared" si="178"/>
        <v>0</v>
      </c>
      <c r="V104" s="173">
        <f t="shared" si="178"/>
        <v>0</v>
      </c>
      <c r="W104" s="333">
        <f>IF(Q104=0,0,((V104/Q104)-1)*100)</f>
        <v>0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13.5" customHeight="1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08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09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:23" ht="6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75">
        <v>13.802</v>
      </c>
      <c r="N113" s="76">
        <v>36.518000000000001</v>
      </c>
      <c r="O113" s="176">
        <f>M113+N113</f>
        <v>50.32</v>
      </c>
      <c r="P113" s="77">
        <v>0</v>
      </c>
      <c r="Q113" s="176">
        <f>O113+P113</f>
        <v>50.32</v>
      </c>
      <c r="R113" s="75">
        <v>13</v>
      </c>
      <c r="S113" s="76">
        <v>21</v>
      </c>
      <c r="T113" s="176">
        <f>R113+S113</f>
        <v>34</v>
      </c>
      <c r="U113" s="77">
        <v>0</v>
      </c>
      <c r="V113" s="176">
        <f>T113+U113</f>
        <v>34</v>
      </c>
      <c r="W113" s="78">
        <f>IF(Q113=0,0,((V113/Q113)-1)*100)</f>
        <v>-32.432432432432435</v>
      </c>
    </row>
    <row r="114" spans="1:23" x14ac:dyDescent="0.2">
      <c r="L114" s="59" t="s">
        <v>17</v>
      </c>
      <c r="M114" s="75">
        <v>14</v>
      </c>
      <c r="N114" s="76">
        <v>33</v>
      </c>
      <c r="O114" s="176">
        <f>M114+N114</f>
        <v>47</v>
      </c>
      <c r="P114" s="77">
        <v>0</v>
      </c>
      <c r="Q114" s="176">
        <f>O114+P114</f>
        <v>47</v>
      </c>
      <c r="R114" s="75">
        <v>18</v>
      </c>
      <c r="S114" s="76">
        <v>22</v>
      </c>
      <c r="T114" s="176">
        <f>R114+S114</f>
        <v>40</v>
      </c>
      <c r="U114" s="77">
        <v>0</v>
      </c>
      <c r="V114" s="176">
        <f>T114+U114</f>
        <v>40</v>
      </c>
      <c r="W114" s="78">
        <f>IF(Q114=0,0,((V114/Q114)-1)*100)</f>
        <v>-14.893617021276595</v>
      </c>
    </row>
    <row r="115" spans="1:23" ht="13.5" thickBot="1" x14ac:dyDescent="0.25">
      <c r="L115" s="64" t="s">
        <v>18</v>
      </c>
      <c r="M115" s="75">
        <v>13</v>
      </c>
      <c r="N115" s="76">
        <v>37</v>
      </c>
      <c r="O115" s="176">
        <f>M115+N115</f>
        <v>50</v>
      </c>
      <c r="P115" s="77">
        <v>0</v>
      </c>
      <c r="Q115" s="176">
        <f t="shared" ref="Q115" si="179">O115+P115</f>
        <v>50</v>
      </c>
      <c r="R115" s="75">
        <v>19</v>
      </c>
      <c r="S115" s="76">
        <v>29</v>
      </c>
      <c r="T115" s="176">
        <f>R115+S115</f>
        <v>48</v>
      </c>
      <c r="U115" s="77">
        <v>0</v>
      </c>
      <c r="V115" s="176">
        <f t="shared" ref="V115" si="180">T115+U115</f>
        <v>48</v>
      </c>
      <c r="W115" s="78">
        <f>IF(Q115=0,0,((V115/Q115)-1)*100)</f>
        <v>-4.0000000000000036</v>
      </c>
    </row>
    <row r="116" spans="1:23" ht="14.25" thickTop="1" thickBot="1" x14ac:dyDescent="0.25">
      <c r="L116" s="79" t="s">
        <v>19</v>
      </c>
      <c r="M116" s="80">
        <f t="shared" ref="M116:Q116" si="181">+M113+M114+M115</f>
        <v>40.802</v>
      </c>
      <c r="N116" s="81">
        <f t="shared" si="181"/>
        <v>106.518</v>
      </c>
      <c r="O116" s="177">
        <f t="shared" si="181"/>
        <v>147.32</v>
      </c>
      <c r="P116" s="80">
        <f t="shared" si="181"/>
        <v>0</v>
      </c>
      <c r="Q116" s="177">
        <f t="shared" si="181"/>
        <v>147.32</v>
      </c>
      <c r="R116" s="80">
        <f t="shared" ref="R116:V116" si="182">+R113+R114+R115</f>
        <v>50</v>
      </c>
      <c r="S116" s="81">
        <f t="shared" si="182"/>
        <v>72</v>
      </c>
      <c r="T116" s="177">
        <f t="shared" si="182"/>
        <v>122</v>
      </c>
      <c r="U116" s="80">
        <f t="shared" si="182"/>
        <v>0</v>
      </c>
      <c r="V116" s="177">
        <f t="shared" si="182"/>
        <v>122</v>
      </c>
      <c r="W116" s="82">
        <f t="shared" ref="W116:W117" si="183">IF(Q116=0,0,((V116/Q116)-1)*100)</f>
        <v>-17.187075753461844</v>
      </c>
    </row>
    <row r="117" spans="1:23" ht="13.5" thickTop="1" x14ac:dyDescent="0.2">
      <c r="L117" s="59" t="s">
        <v>20</v>
      </c>
      <c r="M117" s="75">
        <v>14</v>
      </c>
      <c r="N117" s="76">
        <v>32</v>
      </c>
      <c r="O117" s="176">
        <f>M117+N117</f>
        <v>46</v>
      </c>
      <c r="P117" s="77">
        <v>0</v>
      </c>
      <c r="Q117" s="176">
        <f>O117+P117</f>
        <v>46</v>
      </c>
      <c r="R117" s="75">
        <v>6</v>
      </c>
      <c r="S117" s="76">
        <v>43</v>
      </c>
      <c r="T117" s="176">
        <f>R117+S117</f>
        <v>49</v>
      </c>
      <c r="U117" s="77">
        <v>0</v>
      </c>
      <c r="V117" s="176">
        <f>T117+U117</f>
        <v>49</v>
      </c>
      <c r="W117" s="78">
        <f t="shared" si="183"/>
        <v>6.5217391304347894</v>
      </c>
    </row>
    <row r="118" spans="1:23" x14ac:dyDescent="0.2">
      <c r="L118" s="59" t="s">
        <v>21</v>
      </c>
      <c r="M118" s="75">
        <v>13</v>
      </c>
      <c r="N118" s="76">
        <v>25</v>
      </c>
      <c r="O118" s="176">
        <f>M118+N118</f>
        <v>38</v>
      </c>
      <c r="P118" s="77">
        <v>0</v>
      </c>
      <c r="Q118" s="176">
        <f>O118+P118</f>
        <v>38</v>
      </c>
      <c r="R118" s="75">
        <v>6</v>
      </c>
      <c r="S118" s="76">
        <v>39</v>
      </c>
      <c r="T118" s="176">
        <f>R118+S118</f>
        <v>45</v>
      </c>
      <c r="U118" s="77">
        <v>0</v>
      </c>
      <c r="V118" s="176">
        <f>T118+U118</f>
        <v>45</v>
      </c>
      <c r="W118" s="78">
        <f>IF(Q118=0,0,((V118/Q118)-1)*100)</f>
        <v>18.421052631578938</v>
      </c>
    </row>
    <row r="119" spans="1:23" ht="13.5" thickBot="1" x14ac:dyDescent="0.25">
      <c r="L119" s="59" t="s">
        <v>22</v>
      </c>
      <c r="M119" s="75">
        <v>7</v>
      </c>
      <c r="N119" s="76">
        <v>18</v>
      </c>
      <c r="O119" s="176">
        <f>M119+N119</f>
        <v>25</v>
      </c>
      <c r="P119" s="77">
        <v>0</v>
      </c>
      <c r="Q119" s="176">
        <f>O119+P119</f>
        <v>25</v>
      </c>
      <c r="R119" s="75">
        <v>13</v>
      </c>
      <c r="S119" s="76">
        <v>40</v>
      </c>
      <c r="T119" s="176">
        <f>R119+S119</f>
        <v>53</v>
      </c>
      <c r="U119" s="77">
        <v>0</v>
      </c>
      <c r="V119" s="176">
        <f>T119+U119</f>
        <v>53</v>
      </c>
      <c r="W119" s="78">
        <f>IF(Q119=0,0,((V119/Q119)-1)*100)</f>
        <v>112.00000000000001</v>
      </c>
    </row>
    <row r="120" spans="1:23" ht="14.25" thickTop="1" thickBot="1" x14ac:dyDescent="0.25">
      <c r="L120" s="79" t="s">
        <v>23</v>
      </c>
      <c r="M120" s="80">
        <f t="shared" ref="M120:V120" si="184">+M117+M118+M119</f>
        <v>34</v>
      </c>
      <c r="N120" s="81">
        <f t="shared" si="184"/>
        <v>75</v>
      </c>
      <c r="O120" s="177">
        <f t="shared" si="184"/>
        <v>109</v>
      </c>
      <c r="P120" s="80">
        <f t="shared" si="184"/>
        <v>0</v>
      </c>
      <c r="Q120" s="177">
        <f t="shared" si="184"/>
        <v>109</v>
      </c>
      <c r="R120" s="80">
        <f t="shared" si="184"/>
        <v>25</v>
      </c>
      <c r="S120" s="81">
        <f t="shared" si="184"/>
        <v>122</v>
      </c>
      <c r="T120" s="177">
        <f t="shared" si="184"/>
        <v>147</v>
      </c>
      <c r="U120" s="80">
        <f t="shared" si="184"/>
        <v>0</v>
      </c>
      <c r="V120" s="177">
        <f t="shared" si="184"/>
        <v>147</v>
      </c>
      <c r="W120" s="333">
        <f t="shared" ref="W120" si="185">IF(Q120=0,0,((V120/Q120)-1)*100)</f>
        <v>34.862385321100909</v>
      </c>
    </row>
    <row r="121" spans="1:23" ht="13.5" thickTop="1" x14ac:dyDescent="0.2">
      <c r="L121" s="59" t="s">
        <v>24</v>
      </c>
      <c r="M121" s="75">
        <v>0</v>
      </c>
      <c r="N121" s="76">
        <v>1</v>
      </c>
      <c r="O121" s="176">
        <f>SUM(M121:N121)</f>
        <v>1</v>
      </c>
      <c r="P121" s="77">
        <v>0</v>
      </c>
      <c r="Q121" s="176">
        <f>O121+P121</f>
        <v>1</v>
      </c>
      <c r="R121" s="75">
        <v>11</v>
      </c>
      <c r="S121" s="76">
        <v>36</v>
      </c>
      <c r="T121" s="176">
        <f>SUM(R121:S121)</f>
        <v>47</v>
      </c>
      <c r="U121" s="77">
        <v>0</v>
      </c>
      <c r="V121" s="176">
        <f>T121+U121</f>
        <v>47</v>
      </c>
      <c r="W121" s="78">
        <f>IF(Q121=0,0,((V121/Q121)-1)*100)</f>
        <v>4600</v>
      </c>
    </row>
    <row r="122" spans="1:23" x14ac:dyDescent="0.2">
      <c r="L122" s="59" t="s">
        <v>25</v>
      </c>
      <c r="M122" s="75">
        <v>2</v>
      </c>
      <c r="N122" s="76">
        <v>17</v>
      </c>
      <c r="O122" s="176">
        <f>SUM(M122:N122)</f>
        <v>19</v>
      </c>
      <c r="P122" s="77">
        <v>0</v>
      </c>
      <c r="Q122" s="176">
        <f>O122+P122</f>
        <v>19</v>
      </c>
      <c r="R122" s="75">
        <v>7</v>
      </c>
      <c r="S122" s="76">
        <v>25</v>
      </c>
      <c r="T122" s="176">
        <f>SUM(R122:S122)</f>
        <v>32</v>
      </c>
      <c r="U122" s="77">
        <v>0</v>
      </c>
      <c r="V122" s="176">
        <f>T122+U122</f>
        <v>32</v>
      </c>
      <c r="W122" s="78">
        <f t="shared" ref="W122" si="186">IF(Q122=0,0,((V122/Q122)-1)*100)</f>
        <v>68.421052631578931</v>
      </c>
    </row>
    <row r="123" spans="1:23" ht="13.5" thickBot="1" x14ac:dyDescent="0.25">
      <c r="L123" s="59" t="s">
        <v>26</v>
      </c>
      <c r="M123" s="75">
        <v>8</v>
      </c>
      <c r="N123" s="76">
        <v>14</v>
      </c>
      <c r="O123" s="178">
        <f>SUM(M123:N123)</f>
        <v>22</v>
      </c>
      <c r="P123" s="83">
        <v>0</v>
      </c>
      <c r="Q123" s="178">
        <f>O123+P123</f>
        <v>22</v>
      </c>
      <c r="R123" s="75">
        <v>8</v>
      </c>
      <c r="S123" s="76">
        <v>25</v>
      </c>
      <c r="T123" s="178">
        <f>SUM(R123:S123)</f>
        <v>33</v>
      </c>
      <c r="U123" s="83">
        <v>0</v>
      </c>
      <c r="V123" s="178">
        <f>T123+U123</f>
        <v>33</v>
      </c>
      <c r="W123" s="78">
        <f>IF(Q123=0,0,((V123/Q123)-1)*100)</f>
        <v>50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501" t="s">
        <v>27</v>
      </c>
      <c r="M124" s="502">
        <f>+M121+M122+M123</f>
        <v>10</v>
      </c>
      <c r="N124" s="85">
        <f t="shared" ref="N124" si="187">+N121+N122+N123</f>
        <v>32</v>
      </c>
      <c r="O124" s="179">
        <f t="shared" ref="O124" si="188">+O121+O122+O123</f>
        <v>42</v>
      </c>
      <c r="P124" s="86">
        <f t="shared" ref="P124" si="189">+P121+P122+P123</f>
        <v>0</v>
      </c>
      <c r="Q124" s="179">
        <f t="shared" ref="Q124" si="190">+Q121+Q122+Q123</f>
        <v>42</v>
      </c>
      <c r="R124" s="85">
        <f t="shared" ref="R124" si="191">+R121+R122+R123</f>
        <v>26</v>
      </c>
      <c r="S124" s="85">
        <f t="shared" ref="S124" si="192">+S121+S122+S123</f>
        <v>86</v>
      </c>
      <c r="T124" s="179">
        <f t="shared" ref="T124" si="193">+T121+T122+T123</f>
        <v>112</v>
      </c>
      <c r="U124" s="86">
        <f t="shared" ref="U124" si="194">+U121+U122+U123</f>
        <v>0</v>
      </c>
      <c r="V124" s="179">
        <f t="shared" ref="V124" si="195">+V121+V122+V123</f>
        <v>112</v>
      </c>
      <c r="W124" s="490">
        <f>IF(Q124=0,0,((V124/Q124)-1)*100)</f>
        <v>166.66666666666666</v>
      </c>
    </row>
    <row r="125" spans="1:23" ht="13.5" thickTop="1" x14ac:dyDescent="0.2">
      <c r="A125" s="319"/>
      <c r="K125" s="319"/>
      <c r="L125" s="59" t="s">
        <v>29</v>
      </c>
      <c r="M125" s="75">
        <v>14</v>
      </c>
      <c r="N125" s="76">
        <v>15</v>
      </c>
      <c r="O125" s="178">
        <f>SUM(M125:N125)</f>
        <v>29</v>
      </c>
      <c r="P125" s="88">
        <v>0</v>
      </c>
      <c r="Q125" s="178">
        <f>O125+P125</f>
        <v>29</v>
      </c>
      <c r="R125" s="75">
        <v>2</v>
      </c>
      <c r="S125" s="76">
        <v>13</v>
      </c>
      <c r="T125" s="178">
        <f>SUM(R125:S125)</f>
        <v>15</v>
      </c>
      <c r="U125" s="88">
        <v>0</v>
      </c>
      <c r="V125" s="178">
        <f>T125+U125</f>
        <v>15</v>
      </c>
      <c r="W125" s="78">
        <f>IF(Q125=0,0,((V125/Q125)-1)*100)</f>
        <v>-48.275862068965516</v>
      </c>
    </row>
    <row r="126" spans="1:23" x14ac:dyDescent="0.2">
      <c r="A126" s="319"/>
      <c r="K126" s="319"/>
      <c r="L126" s="59" t="s">
        <v>30</v>
      </c>
      <c r="M126" s="75">
        <v>13</v>
      </c>
      <c r="N126" s="76">
        <v>22</v>
      </c>
      <c r="O126" s="178">
        <f>SUM(M126:N126)</f>
        <v>35</v>
      </c>
      <c r="P126" s="77">
        <v>0</v>
      </c>
      <c r="Q126" s="178">
        <f>O126+P126</f>
        <v>35</v>
      </c>
      <c r="R126" s="75">
        <v>0</v>
      </c>
      <c r="S126" s="76">
        <v>0</v>
      </c>
      <c r="T126" s="178">
        <f>SUM(R126:S126)</f>
        <v>0</v>
      </c>
      <c r="U126" s="77">
        <v>0</v>
      </c>
      <c r="V126" s="178">
        <f>T126+U126</f>
        <v>0</v>
      </c>
      <c r="W126" s="78">
        <f t="shared" ref="W126" si="196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75">
        <v>14</v>
      </c>
      <c r="N127" s="76">
        <v>20</v>
      </c>
      <c r="O127" s="178">
        <f>SUM(M127:N127)</f>
        <v>34</v>
      </c>
      <c r="P127" s="77">
        <v>0</v>
      </c>
      <c r="Q127" s="178">
        <f>O127+P127</f>
        <v>34</v>
      </c>
      <c r="R127" s="75">
        <v>8</v>
      </c>
      <c r="S127" s="76">
        <v>12</v>
      </c>
      <c r="T127" s="178">
        <f>SUM(R127:S127)</f>
        <v>20</v>
      </c>
      <c r="U127" s="77">
        <v>0</v>
      </c>
      <c r="V127" s="178">
        <f>T127+U127</f>
        <v>20</v>
      </c>
      <c r="W127" s="78">
        <f>IF(Q127=0,0,((V127/Q127)-1)*100)</f>
        <v>-41.17647058823529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197">+M125+M126+M127</f>
        <v>41</v>
      </c>
      <c r="N128" s="85">
        <f t="shared" si="197"/>
        <v>57</v>
      </c>
      <c r="O128" s="179">
        <f t="shared" si="197"/>
        <v>98</v>
      </c>
      <c r="P128" s="86">
        <f t="shared" si="197"/>
        <v>0</v>
      </c>
      <c r="Q128" s="179">
        <f t="shared" si="197"/>
        <v>98</v>
      </c>
      <c r="R128" s="85">
        <f t="shared" si="197"/>
        <v>10</v>
      </c>
      <c r="S128" s="85">
        <f t="shared" si="197"/>
        <v>25</v>
      </c>
      <c r="T128" s="179">
        <f t="shared" si="197"/>
        <v>35</v>
      </c>
      <c r="U128" s="86">
        <f t="shared" si="197"/>
        <v>0</v>
      </c>
      <c r="V128" s="179">
        <f t="shared" si="197"/>
        <v>35</v>
      </c>
      <c r="W128" s="82">
        <f>IF(Q128=0,0,((V128/Q128)-1)*100)</f>
        <v>-64.285714285714278</v>
      </c>
    </row>
    <row r="129" spans="12:23" ht="14.25" thickTop="1" thickBot="1" x14ac:dyDescent="0.25">
      <c r="L129" s="79" t="s">
        <v>33</v>
      </c>
      <c r="M129" s="80">
        <f t="shared" ref="M129:V129" si="198">+M120+M124+M128</f>
        <v>85</v>
      </c>
      <c r="N129" s="81">
        <f t="shared" si="198"/>
        <v>164</v>
      </c>
      <c r="O129" s="173">
        <f t="shared" si="198"/>
        <v>249</v>
      </c>
      <c r="P129" s="80">
        <f t="shared" si="198"/>
        <v>0</v>
      </c>
      <c r="Q129" s="173">
        <f t="shared" si="198"/>
        <v>249</v>
      </c>
      <c r="R129" s="80">
        <f t="shared" si="198"/>
        <v>61</v>
      </c>
      <c r="S129" s="81">
        <f t="shared" si="198"/>
        <v>233</v>
      </c>
      <c r="T129" s="173">
        <f t="shared" si="198"/>
        <v>294</v>
      </c>
      <c r="U129" s="80">
        <f t="shared" si="198"/>
        <v>0</v>
      </c>
      <c r="V129" s="173">
        <f t="shared" si="198"/>
        <v>294</v>
      </c>
      <c r="W129" s="82">
        <f t="shared" ref="W129" si="199">IF(Q129=0,0,((V129/Q129)-1)*100)</f>
        <v>18.07228915662651</v>
      </c>
    </row>
    <row r="130" spans="12:23" ht="14.25" thickTop="1" thickBot="1" x14ac:dyDescent="0.25">
      <c r="L130" s="79" t="s">
        <v>34</v>
      </c>
      <c r="M130" s="80">
        <f t="shared" ref="M130:V130" si="200">+M116+M120+M124+M128</f>
        <v>125.80199999999999</v>
      </c>
      <c r="N130" s="81">
        <f t="shared" si="200"/>
        <v>270.51800000000003</v>
      </c>
      <c r="O130" s="173">
        <f t="shared" si="200"/>
        <v>396.32</v>
      </c>
      <c r="P130" s="80">
        <f t="shared" si="200"/>
        <v>0</v>
      </c>
      <c r="Q130" s="173">
        <f t="shared" si="200"/>
        <v>396.32</v>
      </c>
      <c r="R130" s="80">
        <f t="shared" si="200"/>
        <v>111</v>
      </c>
      <c r="S130" s="81">
        <f t="shared" si="200"/>
        <v>305</v>
      </c>
      <c r="T130" s="173">
        <f t="shared" si="200"/>
        <v>416</v>
      </c>
      <c r="U130" s="80">
        <f t="shared" si="200"/>
        <v>0</v>
      </c>
      <c r="V130" s="173">
        <f t="shared" si="200"/>
        <v>416</v>
      </c>
      <c r="W130" s="82">
        <f>IF(Q130=0,0,((V130/Q130)-1)*100)</f>
        <v>4.9656842955187797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13.5" customHeight="1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0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 t="shared" ref="M139:N141" si="201">+M87+M113</f>
        <v>13.802</v>
      </c>
      <c r="N139" s="76">
        <f t="shared" si="201"/>
        <v>36.518000000000001</v>
      </c>
      <c r="O139" s="176">
        <f>M139+N139</f>
        <v>50.32</v>
      </c>
      <c r="P139" s="77">
        <f>+P87+P113</f>
        <v>0</v>
      </c>
      <c r="Q139" s="184">
        <f>O139+P139</f>
        <v>50.32</v>
      </c>
      <c r="R139" s="75">
        <f t="shared" ref="R139:S141" si="202">+R87+R113</f>
        <v>13</v>
      </c>
      <c r="S139" s="76">
        <f t="shared" si="202"/>
        <v>21</v>
      </c>
      <c r="T139" s="176">
        <f>R139+S139</f>
        <v>34</v>
      </c>
      <c r="U139" s="77">
        <f>+U87+U113</f>
        <v>0</v>
      </c>
      <c r="V139" s="184">
        <f>T139+U139</f>
        <v>34</v>
      </c>
      <c r="W139" s="78">
        <f>IF(Q139=0,0,((V139/Q139)-1)*100)</f>
        <v>-32.432432432432435</v>
      </c>
    </row>
    <row r="140" spans="12:23" x14ac:dyDescent="0.2">
      <c r="L140" s="59" t="s">
        <v>17</v>
      </c>
      <c r="M140" s="75">
        <f t="shared" si="201"/>
        <v>14</v>
      </c>
      <c r="N140" s="76">
        <f t="shared" si="201"/>
        <v>33</v>
      </c>
      <c r="O140" s="176">
        <f>M140+N140</f>
        <v>47</v>
      </c>
      <c r="P140" s="77">
        <f>+P88+P114</f>
        <v>0</v>
      </c>
      <c r="Q140" s="184">
        <f>O140+P140</f>
        <v>47</v>
      </c>
      <c r="R140" s="75">
        <f t="shared" si="202"/>
        <v>18</v>
      </c>
      <c r="S140" s="76">
        <f t="shared" si="202"/>
        <v>22</v>
      </c>
      <c r="T140" s="176">
        <f>R140+S140</f>
        <v>40</v>
      </c>
      <c r="U140" s="77">
        <f>+U88+U114</f>
        <v>0</v>
      </c>
      <c r="V140" s="184">
        <f>T140+U140</f>
        <v>40</v>
      </c>
      <c r="W140" s="78">
        <f>IF(Q140=0,0,((V140/Q140)-1)*100)</f>
        <v>-14.893617021276595</v>
      </c>
    </row>
    <row r="141" spans="12:23" ht="13.5" thickBot="1" x14ac:dyDescent="0.25">
      <c r="L141" s="64" t="s">
        <v>18</v>
      </c>
      <c r="M141" s="75">
        <f t="shared" si="201"/>
        <v>13</v>
      </c>
      <c r="N141" s="76">
        <f t="shared" si="201"/>
        <v>37</v>
      </c>
      <c r="O141" s="176">
        <f>M141+N141</f>
        <v>50</v>
      </c>
      <c r="P141" s="77">
        <f>+P89+P115</f>
        <v>0</v>
      </c>
      <c r="Q141" s="184">
        <f>O141+P141</f>
        <v>50</v>
      </c>
      <c r="R141" s="75">
        <f t="shared" si="202"/>
        <v>19</v>
      </c>
      <c r="S141" s="76">
        <f t="shared" si="202"/>
        <v>29</v>
      </c>
      <c r="T141" s="176">
        <f>R141+S141</f>
        <v>48</v>
      </c>
      <c r="U141" s="77">
        <f>+U89+U115</f>
        <v>0</v>
      </c>
      <c r="V141" s="184">
        <f>T141+U141</f>
        <v>48</v>
      </c>
      <c r="W141" s="78">
        <f>IF(Q141=0,0,((V141/Q141)-1)*100)</f>
        <v>-4.0000000000000036</v>
      </c>
    </row>
    <row r="142" spans="12:23" ht="14.25" thickTop="1" thickBot="1" x14ac:dyDescent="0.25">
      <c r="L142" s="79" t="s">
        <v>19</v>
      </c>
      <c r="M142" s="80">
        <f t="shared" ref="M142:Q142" si="203">+M139+M140+M141</f>
        <v>40.802</v>
      </c>
      <c r="N142" s="81">
        <f t="shared" si="203"/>
        <v>106.518</v>
      </c>
      <c r="O142" s="177">
        <f t="shared" si="203"/>
        <v>147.32</v>
      </c>
      <c r="P142" s="80">
        <f t="shared" si="203"/>
        <v>0</v>
      </c>
      <c r="Q142" s="177">
        <f t="shared" si="203"/>
        <v>147.32</v>
      </c>
      <c r="R142" s="80">
        <f t="shared" ref="R142:V142" si="204">+R139+R140+R141</f>
        <v>50</v>
      </c>
      <c r="S142" s="81">
        <f t="shared" si="204"/>
        <v>72</v>
      </c>
      <c r="T142" s="177">
        <f t="shared" si="204"/>
        <v>122</v>
      </c>
      <c r="U142" s="80">
        <f t="shared" si="204"/>
        <v>0</v>
      </c>
      <c r="V142" s="177">
        <f t="shared" si="204"/>
        <v>122</v>
      </c>
      <c r="W142" s="82">
        <f t="shared" ref="W142" si="205">IF(Q142=0,0,((V142/Q142)-1)*100)</f>
        <v>-17.187075753461844</v>
      </c>
    </row>
    <row r="143" spans="12:23" ht="13.5" thickTop="1" x14ac:dyDescent="0.2">
      <c r="L143" s="59" t="s">
        <v>20</v>
      </c>
      <c r="M143" s="75">
        <f t="shared" ref="M143:N145" si="206">+M91+M117</f>
        <v>14</v>
      </c>
      <c r="N143" s="76">
        <f t="shared" si="206"/>
        <v>32</v>
      </c>
      <c r="O143" s="176">
        <f>M143+N143</f>
        <v>46</v>
      </c>
      <c r="P143" s="77">
        <f>+P91+P117</f>
        <v>0</v>
      </c>
      <c r="Q143" s="184">
        <f>O143+P143</f>
        <v>46</v>
      </c>
      <c r="R143" s="75">
        <f t="shared" ref="R143:S145" si="207">+R91+R117</f>
        <v>6</v>
      </c>
      <c r="S143" s="76">
        <f t="shared" si="207"/>
        <v>43</v>
      </c>
      <c r="T143" s="176">
        <f>R143+S143</f>
        <v>49</v>
      </c>
      <c r="U143" s="77">
        <f>+U91+U117</f>
        <v>0</v>
      </c>
      <c r="V143" s="184">
        <f>T143+U143</f>
        <v>49</v>
      </c>
      <c r="W143" s="78">
        <f>IF(Q143=0,0,((V143/Q143)-1)*100)</f>
        <v>6.5217391304347894</v>
      </c>
    </row>
    <row r="144" spans="12:23" x14ac:dyDescent="0.2">
      <c r="L144" s="59" t="s">
        <v>21</v>
      </c>
      <c r="M144" s="75">
        <f t="shared" si="206"/>
        <v>13</v>
      </c>
      <c r="N144" s="76">
        <f t="shared" si="206"/>
        <v>25</v>
      </c>
      <c r="O144" s="176">
        <f>M144+N144</f>
        <v>38</v>
      </c>
      <c r="P144" s="77">
        <f>+P92+P118</f>
        <v>0</v>
      </c>
      <c r="Q144" s="184">
        <f>O144+P144</f>
        <v>38</v>
      </c>
      <c r="R144" s="75">
        <f t="shared" si="207"/>
        <v>6</v>
      </c>
      <c r="S144" s="76">
        <f t="shared" si="207"/>
        <v>39</v>
      </c>
      <c r="T144" s="176">
        <f>R144+S144</f>
        <v>45</v>
      </c>
      <c r="U144" s="77">
        <f>+U92+U118</f>
        <v>0</v>
      </c>
      <c r="V144" s="184">
        <f>T144+U144</f>
        <v>45</v>
      </c>
      <c r="W144" s="78">
        <f>IF(Q144=0,0,((V144/Q144)-1)*100)</f>
        <v>18.421052631578938</v>
      </c>
    </row>
    <row r="145" spans="1:23" ht="13.5" thickBot="1" x14ac:dyDescent="0.25">
      <c r="L145" s="59" t="s">
        <v>22</v>
      </c>
      <c r="M145" s="75">
        <f t="shared" si="206"/>
        <v>7</v>
      </c>
      <c r="N145" s="76">
        <f t="shared" si="206"/>
        <v>18</v>
      </c>
      <c r="O145" s="176">
        <f t="shared" ref="O145:O147" si="208">M145+N145</f>
        <v>25</v>
      </c>
      <c r="P145" s="77">
        <f>+P93+P119</f>
        <v>0</v>
      </c>
      <c r="Q145" s="184">
        <f>O145+P145</f>
        <v>25</v>
      </c>
      <c r="R145" s="75">
        <f t="shared" si="207"/>
        <v>13</v>
      </c>
      <c r="S145" s="76">
        <f t="shared" si="207"/>
        <v>40</v>
      </c>
      <c r="T145" s="176">
        <f t="shared" ref="T145:T147" si="209">R145+S145</f>
        <v>53</v>
      </c>
      <c r="U145" s="77">
        <f>+U93+U119</f>
        <v>0</v>
      </c>
      <c r="V145" s="184">
        <f>T145+U145</f>
        <v>53</v>
      </c>
      <c r="W145" s="78">
        <f>IF(Q145=0,0,((V145/Q145)-1)*100)</f>
        <v>112.00000000000001</v>
      </c>
    </row>
    <row r="146" spans="1:23" ht="14.25" thickTop="1" thickBot="1" x14ac:dyDescent="0.25">
      <c r="L146" s="79" t="s">
        <v>23</v>
      </c>
      <c r="M146" s="80">
        <f>+M143+M144+M145</f>
        <v>34</v>
      </c>
      <c r="N146" s="81">
        <f>+N143+N144+N145</f>
        <v>75</v>
      </c>
      <c r="O146" s="177">
        <f t="shared" si="208"/>
        <v>109</v>
      </c>
      <c r="P146" s="80">
        <f>+P143+P144+P145</f>
        <v>0</v>
      </c>
      <c r="Q146" s="177">
        <f>+Q143+Q144+Q145</f>
        <v>109</v>
      </c>
      <c r="R146" s="80">
        <f>+R143+R144+R145</f>
        <v>25</v>
      </c>
      <c r="S146" s="81">
        <f>+S143+S144+S145</f>
        <v>122</v>
      </c>
      <c r="T146" s="177">
        <f t="shared" si="209"/>
        <v>147</v>
      </c>
      <c r="U146" s="80">
        <f>+U143+U144+U145</f>
        <v>0</v>
      </c>
      <c r="V146" s="177">
        <f>+V143+V144+V145</f>
        <v>147</v>
      </c>
      <c r="W146" s="333">
        <f t="shared" ref="W146" si="210">IF(Q146=0,0,((V146/Q146)-1)*100)</f>
        <v>34.862385321100909</v>
      </c>
    </row>
    <row r="147" spans="1:23" ht="13.5" thickTop="1" x14ac:dyDescent="0.2">
      <c r="L147" s="59" t="s">
        <v>24</v>
      </c>
      <c r="M147" s="75">
        <f t="shared" ref="M147:N149" si="211">+M95+M121</f>
        <v>0</v>
      </c>
      <c r="N147" s="76">
        <f t="shared" si="211"/>
        <v>1</v>
      </c>
      <c r="O147" s="176">
        <f t="shared" si="208"/>
        <v>1</v>
      </c>
      <c r="P147" s="77">
        <f>+P95+P121</f>
        <v>0</v>
      </c>
      <c r="Q147" s="184">
        <f>O147+P147</f>
        <v>1</v>
      </c>
      <c r="R147" s="75">
        <f t="shared" ref="R147:S149" si="212">+R95+R121</f>
        <v>11</v>
      </c>
      <c r="S147" s="76">
        <f t="shared" si="212"/>
        <v>36</v>
      </c>
      <c r="T147" s="176">
        <f t="shared" si="209"/>
        <v>47</v>
      </c>
      <c r="U147" s="77">
        <f>+U95+U121</f>
        <v>0</v>
      </c>
      <c r="V147" s="184">
        <f>T147+U147</f>
        <v>47</v>
      </c>
      <c r="W147" s="78">
        <f t="shared" ref="W147" si="213">IF(Q147=0,0,((V147/Q147)-1)*100)</f>
        <v>4600</v>
      </c>
    </row>
    <row r="148" spans="1:23" x14ac:dyDescent="0.2">
      <c r="L148" s="59" t="s">
        <v>25</v>
      </c>
      <c r="M148" s="75">
        <f t="shared" si="211"/>
        <v>2</v>
      </c>
      <c r="N148" s="76">
        <f t="shared" si="211"/>
        <v>17</v>
      </c>
      <c r="O148" s="176">
        <f>M148+N148</f>
        <v>19</v>
      </c>
      <c r="P148" s="77">
        <f>+P96+P122</f>
        <v>0</v>
      </c>
      <c r="Q148" s="184">
        <f>O148+P148</f>
        <v>19</v>
      </c>
      <c r="R148" s="75">
        <f t="shared" si="212"/>
        <v>7</v>
      </c>
      <c r="S148" s="76">
        <f t="shared" si="212"/>
        <v>25</v>
      </c>
      <c r="T148" s="176">
        <f>R148+S148</f>
        <v>32</v>
      </c>
      <c r="U148" s="77">
        <f>+U96+U122</f>
        <v>0</v>
      </c>
      <c r="V148" s="184">
        <f>T148+U148</f>
        <v>32</v>
      </c>
      <c r="W148" s="78">
        <f t="shared" ref="W148" si="214">IF(Q148=0,0,((V148/Q148)-1)*100)</f>
        <v>68.421052631578931</v>
      </c>
    </row>
    <row r="149" spans="1:23" ht="13.5" thickBot="1" x14ac:dyDescent="0.25">
      <c r="L149" s="59" t="s">
        <v>26</v>
      </c>
      <c r="M149" s="75">
        <f t="shared" si="211"/>
        <v>8</v>
      </c>
      <c r="N149" s="76">
        <f t="shared" si="211"/>
        <v>14</v>
      </c>
      <c r="O149" s="178">
        <f>M149+N149</f>
        <v>22</v>
      </c>
      <c r="P149" s="83">
        <f>+P97+P123</f>
        <v>0</v>
      </c>
      <c r="Q149" s="184">
        <f>O149+P149</f>
        <v>22</v>
      </c>
      <c r="R149" s="75">
        <f t="shared" si="212"/>
        <v>8</v>
      </c>
      <c r="S149" s="76">
        <f t="shared" si="212"/>
        <v>25</v>
      </c>
      <c r="T149" s="178">
        <f>R149+S149</f>
        <v>33</v>
      </c>
      <c r="U149" s="83">
        <f>+U97+U123</f>
        <v>0</v>
      </c>
      <c r="V149" s="184">
        <f>T149+U149</f>
        <v>33</v>
      </c>
      <c r="W149" s="78">
        <f>IF(Q149=0,0,((V149/Q149)-1)*100)</f>
        <v>50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501" t="s">
        <v>27</v>
      </c>
      <c r="M150" s="502">
        <f>+M147+M148+M149</f>
        <v>10</v>
      </c>
      <c r="N150" s="85">
        <f t="shared" ref="N150" si="215">+N147+N148+N149</f>
        <v>32</v>
      </c>
      <c r="O150" s="179">
        <f t="shared" ref="O150" si="216">+O147+O148+O149</f>
        <v>42</v>
      </c>
      <c r="P150" s="86">
        <f t="shared" ref="P150" si="217">+P147+P148+P149</f>
        <v>0</v>
      </c>
      <c r="Q150" s="179">
        <f t="shared" ref="Q150" si="218">+Q147+Q148+Q149</f>
        <v>42</v>
      </c>
      <c r="R150" s="85">
        <f t="shared" ref="R150" si="219">+R147+R148+R149</f>
        <v>26</v>
      </c>
      <c r="S150" s="85">
        <f t="shared" ref="S150" si="220">+S147+S148+S149</f>
        <v>86</v>
      </c>
      <c r="T150" s="179">
        <f t="shared" ref="T150" si="221">+T147+T148+T149</f>
        <v>112</v>
      </c>
      <c r="U150" s="86">
        <f t="shared" ref="U150" si="222">+U147+U148+U149</f>
        <v>0</v>
      </c>
      <c r="V150" s="179">
        <f t="shared" ref="V150" si="223">+V147+V148+V149</f>
        <v>112</v>
      </c>
      <c r="W150" s="490">
        <f>IF(Q150=0,0,((V150/Q150)-1)*100)</f>
        <v>166.66666666666666</v>
      </c>
    </row>
    <row r="151" spans="1:23" ht="13.5" thickTop="1" x14ac:dyDescent="0.2">
      <c r="L151" s="59" t="s">
        <v>29</v>
      </c>
      <c r="M151" s="75">
        <f t="shared" ref="M151:N153" si="224">+M99+M125</f>
        <v>14</v>
      </c>
      <c r="N151" s="76">
        <f t="shared" si="224"/>
        <v>15</v>
      </c>
      <c r="O151" s="178">
        <f>M151+N151</f>
        <v>29</v>
      </c>
      <c r="P151" s="88">
        <f>+P99+P125</f>
        <v>0</v>
      </c>
      <c r="Q151" s="184">
        <f>O151+P151</f>
        <v>29</v>
      </c>
      <c r="R151" s="75">
        <f t="shared" ref="R151:S153" si="225">+R99+R125</f>
        <v>2</v>
      </c>
      <c r="S151" s="76">
        <f t="shared" si="225"/>
        <v>13</v>
      </c>
      <c r="T151" s="178">
        <f>R151+S151</f>
        <v>15</v>
      </c>
      <c r="U151" s="88">
        <f>+U99+U125</f>
        <v>0</v>
      </c>
      <c r="V151" s="184">
        <f>T151+U151</f>
        <v>15</v>
      </c>
      <c r="W151" s="78">
        <f>IF(Q151=0,0,((V151/Q151)-1)*100)</f>
        <v>-48.275862068965516</v>
      </c>
    </row>
    <row r="152" spans="1:23" x14ac:dyDescent="0.2">
      <c r="L152" s="59" t="s">
        <v>30</v>
      </c>
      <c r="M152" s="75">
        <f t="shared" si="224"/>
        <v>13</v>
      </c>
      <c r="N152" s="76">
        <f t="shared" si="224"/>
        <v>22</v>
      </c>
      <c r="O152" s="178">
        <f t="shared" ref="O152" si="226">M152+N152</f>
        <v>35</v>
      </c>
      <c r="P152" s="77">
        <f>+P100+P126</f>
        <v>0</v>
      </c>
      <c r="Q152" s="184">
        <f>O152+P152</f>
        <v>35</v>
      </c>
      <c r="R152" s="75">
        <f t="shared" si="225"/>
        <v>0</v>
      </c>
      <c r="S152" s="76">
        <f t="shared" si="225"/>
        <v>0</v>
      </c>
      <c r="T152" s="178">
        <f t="shared" ref="T152" si="227">R152+S152</f>
        <v>0</v>
      </c>
      <c r="U152" s="77">
        <f>+U100+U126</f>
        <v>0</v>
      </c>
      <c r="V152" s="184">
        <f>T152+U152</f>
        <v>0</v>
      </c>
      <c r="W152" s="78">
        <f t="shared" ref="W152" si="228">IF(Q152=0,0,((V152/Q152)-1)*100)</f>
        <v>-100</v>
      </c>
    </row>
    <row r="153" spans="1:23" ht="13.5" thickBot="1" x14ac:dyDescent="0.25">
      <c r="A153" s="319"/>
      <c r="K153" s="319"/>
      <c r="L153" s="59" t="s">
        <v>31</v>
      </c>
      <c r="M153" s="75">
        <f t="shared" si="224"/>
        <v>14</v>
      </c>
      <c r="N153" s="76">
        <f t="shared" si="224"/>
        <v>20</v>
      </c>
      <c r="O153" s="178">
        <f>M153+N153</f>
        <v>34</v>
      </c>
      <c r="P153" s="77">
        <f>+P101+P127</f>
        <v>0</v>
      </c>
      <c r="Q153" s="184">
        <f>O153+P153</f>
        <v>34</v>
      </c>
      <c r="R153" s="75">
        <f t="shared" si="225"/>
        <v>8</v>
      </c>
      <c r="S153" s="76">
        <f t="shared" si="225"/>
        <v>12</v>
      </c>
      <c r="T153" s="178">
        <f>R153+S153</f>
        <v>20</v>
      </c>
      <c r="U153" s="77">
        <f>+U101+U127</f>
        <v>0</v>
      </c>
      <c r="V153" s="184">
        <f>T153+U153</f>
        <v>20</v>
      </c>
      <c r="W153" s="78">
        <f>IF(Q153=0,0,((V153/Q153)-1)*100)</f>
        <v>-41.17647058823529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29">+M151+M152+M153</f>
        <v>41</v>
      </c>
      <c r="N154" s="85">
        <f t="shared" si="229"/>
        <v>57</v>
      </c>
      <c r="O154" s="179">
        <f t="shared" si="229"/>
        <v>98</v>
      </c>
      <c r="P154" s="86">
        <f t="shared" si="229"/>
        <v>0</v>
      </c>
      <c r="Q154" s="179">
        <f t="shared" si="229"/>
        <v>98</v>
      </c>
      <c r="R154" s="85">
        <f t="shared" si="229"/>
        <v>10</v>
      </c>
      <c r="S154" s="85">
        <f t="shared" si="229"/>
        <v>25</v>
      </c>
      <c r="T154" s="179">
        <f t="shared" si="229"/>
        <v>35</v>
      </c>
      <c r="U154" s="86">
        <f t="shared" si="229"/>
        <v>0</v>
      </c>
      <c r="V154" s="179">
        <f t="shared" si="229"/>
        <v>35</v>
      </c>
      <c r="W154" s="82">
        <f>IF(Q154=0,0,((V154/Q154)-1)*100)</f>
        <v>-64.285714285714278</v>
      </c>
    </row>
    <row r="155" spans="1:23" ht="14.25" thickTop="1" thickBot="1" x14ac:dyDescent="0.25">
      <c r="L155" s="79" t="s">
        <v>33</v>
      </c>
      <c r="M155" s="80">
        <f t="shared" ref="M155:V155" si="230">+M146+M150+M154</f>
        <v>85</v>
      </c>
      <c r="N155" s="81">
        <f t="shared" si="230"/>
        <v>164</v>
      </c>
      <c r="O155" s="173">
        <f t="shared" si="230"/>
        <v>249</v>
      </c>
      <c r="P155" s="80">
        <f t="shared" si="230"/>
        <v>0</v>
      </c>
      <c r="Q155" s="173">
        <f t="shared" si="230"/>
        <v>249</v>
      </c>
      <c r="R155" s="80">
        <f t="shared" si="230"/>
        <v>61</v>
      </c>
      <c r="S155" s="81">
        <f t="shared" si="230"/>
        <v>233</v>
      </c>
      <c r="T155" s="173">
        <f t="shared" si="230"/>
        <v>294</v>
      </c>
      <c r="U155" s="80">
        <f t="shared" si="230"/>
        <v>0</v>
      </c>
      <c r="V155" s="173">
        <f t="shared" si="230"/>
        <v>294</v>
      </c>
      <c r="W155" s="82">
        <f t="shared" ref="W155" si="231">IF(Q155=0,0,((V155/Q155)-1)*100)</f>
        <v>18.07228915662651</v>
      </c>
    </row>
    <row r="156" spans="1:23" ht="14.25" thickTop="1" thickBot="1" x14ac:dyDescent="0.25">
      <c r="L156" s="79" t="s">
        <v>34</v>
      </c>
      <c r="M156" s="80">
        <f t="shared" ref="M156:V156" si="232">+M142+M146+M150+M154</f>
        <v>125.80199999999999</v>
      </c>
      <c r="N156" s="81">
        <f t="shared" si="232"/>
        <v>270.51800000000003</v>
      </c>
      <c r="O156" s="173">
        <f t="shared" si="232"/>
        <v>396.32</v>
      </c>
      <c r="P156" s="80">
        <f t="shared" si="232"/>
        <v>0</v>
      </c>
      <c r="Q156" s="173">
        <f t="shared" si="232"/>
        <v>396.32</v>
      </c>
      <c r="R156" s="80">
        <f t="shared" si="232"/>
        <v>111</v>
      </c>
      <c r="S156" s="81">
        <f t="shared" si="232"/>
        <v>305</v>
      </c>
      <c r="T156" s="173">
        <f t="shared" si="232"/>
        <v>416</v>
      </c>
      <c r="U156" s="80">
        <f t="shared" si="232"/>
        <v>0</v>
      </c>
      <c r="V156" s="173">
        <f t="shared" si="232"/>
        <v>416</v>
      </c>
      <c r="W156" s="82">
        <f>IF(Q156=0,0,((V156/Q156)-1)*100)</f>
        <v>4.9656842955187797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13.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213" t="s">
        <v>4</v>
      </c>
      <c r="N161" s="214"/>
      <c r="O161" s="251"/>
      <c r="P161" s="213"/>
      <c r="Q161" s="213"/>
      <c r="R161" s="213" t="s">
        <v>5</v>
      </c>
      <c r="S161" s="214"/>
      <c r="T161" s="251"/>
      <c r="U161" s="213"/>
      <c r="V161" s="213"/>
      <c r="W161" s="30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v>0</v>
      </c>
      <c r="N165" s="233">
        <v>0</v>
      </c>
      <c r="O165" s="234">
        <f>M165+N165</f>
        <v>0</v>
      </c>
      <c r="P165" s="235">
        <v>0</v>
      </c>
      <c r="Q165" s="234">
        <f t="shared" ref="Q165" si="233">O165+P165</f>
        <v>0</v>
      </c>
      <c r="R165" s="232">
        <v>0</v>
      </c>
      <c r="S165" s="233">
        <v>0</v>
      </c>
      <c r="T165" s="234">
        <f>R165+S165</f>
        <v>0</v>
      </c>
      <c r="U165" s="235">
        <v>0</v>
      </c>
      <c r="V165" s="234">
        <f t="shared" ref="V165" si="234">T165+U165</f>
        <v>0</v>
      </c>
      <c r="W165" s="336">
        <f>IF(Q165=0,0,((V165/Q165)-1)*100)</f>
        <v>0</v>
      </c>
    </row>
    <row r="166" spans="12:23" x14ac:dyDescent="0.2">
      <c r="L166" s="216" t="s">
        <v>17</v>
      </c>
      <c r="M166" s="232">
        <v>0</v>
      </c>
      <c r="N166" s="233">
        <v>0</v>
      </c>
      <c r="O166" s="234">
        <f>M166+N166</f>
        <v>0</v>
      </c>
      <c r="P166" s="235">
        <v>0</v>
      </c>
      <c r="Q166" s="234">
        <f>O166+P166</f>
        <v>0</v>
      </c>
      <c r="R166" s="232">
        <v>0</v>
      </c>
      <c r="S166" s="233">
        <v>0</v>
      </c>
      <c r="T166" s="234">
        <f>R166+S166</f>
        <v>0</v>
      </c>
      <c r="U166" s="235">
        <v>0</v>
      </c>
      <c r="V166" s="234">
        <f>T166+U166</f>
        <v>0</v>
      </c>
      <c r="W166" s="336">
        <f>IF(Q166=0,0,((V166/Q166)-1)*100)</f>
        <v>0</v>
      </c>
    </row>
    <row r="167" spans="12:23" ht="13.5" thickBot="1" x14ac:dyDescent="0.25">
      <c r="L167" s="221" t="s">
        <v>18</v>
      </c>
      <c r="M167" s="232">
        <v>0</v>
      </c>
      <c r="N167" s="233">
        <v>0</v>
      </c>
      <c r="O167" s="234">
        <f>M167+N167</f>
        <v>0</v>
      </c>
      <c r="P167" s="235">
        <v>0</v>
      </c>
      <c r="Q167" s="234">
        <f t="shared" ref="Q167" si="235">O167+P167</f>
        <v>0</v>
      </c>
      <c r="R167" s="232">
        <v>0</v>
      </c>
      <c r="S167" s="233">
        <v>0</v>
      </c>
      <c r="T167" s="234">
        <f>R167+S167</f>
        <v>0</v>
      </c>
      <c r="U167" s="235">
        <v>0</v>
      </c>
      <c r="V167" s="234">
        <f>T167+U167</f>
        <v>0</v>
      </c>
      <c r="W167" s="336">
        <f>IF(Q167=0,0,((V167/Q167)-1)*100)</f>
        <v>0</v>
      </c>
    </row>
    <row r="168" spans="12:23" ht="14.25" thickTop="1" thickBot="1" x14ac:dyDescent="0.25">
      <c r="L168" s="237" t="s">
        <v>19</v>
      </c>
      <c r="M168" s="238">
        <f t="shared" ref="M168:Q168" si="236">+M165+M166+M167</f>
        <v>0</v>
      </c>
      <c r="N168" s="239">
        <f t="shared" si="236"/>
        <v>0</v>
      </c>
      <c r="O168" s="240">
        <f t="shared" si="236"/>
        <v>0</v>
      </c>
      <c r="P168" s="238">
        <f t="shared" si="236"/>
        <v>0</v>
      </c>
      <c r="Q168" s="240">
        <f t="shared" si="236"/>
        <v>0</v>
      </c>
      <c r="R168" s="238">
        <f t="shared" ref="R168:V168" si="237">+R165+R166+R167</f>
        <v>0</v>
      </c>
      <c r="S168" s="239">
        <f t="shared" si="237"/>
        <v>0</v>
      </c>
      <c r="T168" s="240">
        <f t="shared" si="237"/>
        <v>0</v>
      </c>
      <c r="U168" s="238">
        <f t="shared" si="237"/>
        <v>0</v>
      </c>
      <c r="V168" s="240">
        <f t="shared" si="237"/>
        <v>0</v>
      </c>
      <c r="W168" s="335">
        <f t="shared" ref="W168:W169" si="238">IF(Q168=0,0,((V168/Q168)-1)*100)</f>
        <v>0</v>
      </c>
    </row>
    <row r="169" spans="12:23" ht="13.5" thickTop="1" x14ac:dyDescent="0.2">
      <c r="L169" s="216" t="s">
        <v>20</v>
      </c>
      <c r="M169" s="232">
        <v>0</v>
      </c>
      <c r="N169" s="232">
        <v>0</v>
      </c>
      <c r="O169" s="234">
        <f>SUM(M169:N169)</f>
        <v>0</v>
      </c>
      <c r="P169" s="235">
        <v>0</v>
      </c>
      <c r="Q169" s="234">
        <f>O169+P169</f>
        <v>0</v>
      </c>
      <c r="R169" s="232">
        <v>0</v>
      </c>
      <c r="S169" s="232">
        <v>0</v>
      </c>
      <c r="T169" s="234">
        <f>SUM(R169:S169)</f>
        <v>0</v>
      </c>
      <c r="U169" s="235">
        <v>0</v>
      </c>
      <c r="V169" s="234">
        <f>T169+U169</f>
        <v>0</v>
      </c>
      <c r="W169" s="336">
        <f t="shared" si="238"/>
        <v>0</v>
      </c>
    </row>
    <row r="170" spans="12:23" x14ac:dyDescent="0.2">
      <c r="L170" s="216" t="s">
        <v>21</v>
      </c>
      <c r="M170" s="232">
        <v>0</v>
      </c>
      <c r="N170" s="232">
        <v>0</v>
      </c>
      <c r="O170" s="234">
        <f>SUM(M170:N170)</f>
        <v>0</v>
      </c>
      <c r="P170" s="235">
        <v>0</v>
      </c>
      <c r="Q170" s="234">
        <f>O170+P170</f>
        <v>0</v>
      </c>
      <c r="R170" s="232">
        <v>0</v>
      </c>
      <c r="S170" s="232">
        <v>0</v>
      </c>
      <c r="T170" s="234">
        <f>SUM(R170:S170)</f>
        <v>0</v>
      </c>
      <c r="U170" s="235">
        <v>0</v>
      </c>
      <c r="V170" s="234">
        <f>T170+U170</f>
        <v>0</v>
      </c>
      <c r="W170" s="336">
        <f>IF(Q170=0,0,((V170/Q170)-1)*100)</f>
        <v>0</v>
      </c>
    </row>
    <row r="171" spans="12:23" ht="13.5" thickBot="1" x14ac:dyDescent="0.25">
      <c r="L171" s="216" t="s">
        <v>22</v>
      </c>
      <c r="M171" s="232">
        <v>0</v>
      </c>
      <c r="N171" s="232">
        <v>0</v>
      </c>
      <c r="O171" s="234">
        <f t="shared" ref="O171:O173" si="239">SUM(M171:N171)</f>
        <v>0</v>
      </c>
      <c r="P171" s="235">
        <v>0</v>
      </c>
      <c r="Q171" s="234">
        <f>O171+P171</f>
        <v>0</v>
      </c>
      <c r="R171" s="232">
        <v>0</v>
      </c>
      <c r="S171" s="232">
        <v>0</v>
      </c>
      <c r="T171" s="234">
        <f t="shared" ref="T171:T173" si="240">SUM(R171:S171)</f>
        <v>0</v>
      </c>
      <c r="U171" s="235">
        <v>0</v>
      </c>
      <c r="V171" s="234">
        <f>T171+U171</f>
        <v>0</v>
      </c>
      <c r="W171" s="336">
        <f>IF(Q171=0,0,((V171/Q171)-1)*100)</f>
        <v>0</v>
      </c>
    </row>
    <row r="172" spans="12:23" ht="14.25" thickTop="1" thickBot="1" x14ac:dyDescent="0.25">
      <c r="L172" s="237" t="s">
        <v>23</v>
      </c>
      <c r="M172" s="238">
        <f>+M169+M170+M171</f>
        <v>0</v>
      </c>
      <c r="N172" s="239">
        <f>+N169+N170+N171</f>
        <v>0</v>
      </c>
      <c r="O172" s="240">
        <f t="shared" si="239"/>
        <v>0</v>
      </c>
      <c r="P172" s="238">
        <f>+P169+P170+P171</f>
        <v>0</v>
      </c>
      <c r="Q172" s="240">
        <f>+Q169+Q170+Q171</f>
        <v>0</v>
      </c>
      <c r="R172" s="238">
        <f>+R169+R170+R171</f>
        <v>0</v>
      </c>
      <c r="S172" s="239">
        <f>+S169+S170+S171</f>
        <v>0</v>
      </c>
      <c r="T172" s="240">
        <f t="shared" si="240"/>
        <v>0</v>
      </c>
      <c r="U172" s="238">
        <f>+U169+U170+U171</f>
        <v>0</v>
      </c>
      <c r="V172" s="240">
        <f>+V169+V170+V171</f>
        <v>0</v>
      </c>
      <c r="W172" s="335">
        <f t="shared" ref="W172" si="241">IF(Q172=0,0,((V172/Q172)-1)*100)</f>
        <v>0</v>
      </c>
    </row>
    <row r="173" spans="12:23" ht="13.5" thickTop="1" x14ac:dyDescent="0.2">
      <c r="L173" s="216" t="s">
        <v>24</v>
      </c>
      <c r="M173" s="232">
        <v>0</v>
      </c>
      <c r="N173" s="233">
        <v>0</v>
      </c>
      <c r="O173" s="234">
        <f t="shared" si="239"/>
        <v>0</v>
      </c>
      <c r="P173" s="235">
        <v>0</v>
      </c>
      <c r="Q173" s="234">
        <f t="shared" ref="Q173" si="242">O173+P173</f>
        <v>0</v>
      </c>
      <c r="R173" s="232">
        <v>0</v>
      </c>
      <c r="S173" s="233">
        <v>0</v>
      </c>
      <c r="T173" s="234">
        <f t="shared" si="240"/>
        <v>0</v>
      </c>
      <c r="U173" s="235">
        <v>0</v>
      </c>
      <c r="V173" s="234">
        <f t="shared" ref="V173" si="243">T173+U173</f>
        <v>0</v>
      </c>
      <c r="W173" s="336">
        <f>IF(Q173=0,0,((V173/Q173)-1)*100)</f>
        <v>0</v>
      </c>
    </row>
    <row r="174" spans="12:23" x14ac:dyDescent="0.2">
      <c r="L174" s="216" t="s">
        <v>25</v>
      </c>
      <c r="M174" s="232">
        <v>0</v>
      </c>
      <c r="N174" s="233">
        <v>0</v>
      </c>
      <c r="O174" s="234">
        <f>SUM(M174:N174)</f>
        <v>0</v>
      </c>
      <c r="P174" s="235">
        <v>0</v>
      </c>
      <c r="Q174" s="234">
        <f>O174+P174</f>
        <v>0</v>
      </c>
      <c r="R174" s="232">
        <v>0</v>
      </c>
      <c r="S174" s="233">
        <v>0</v>
      </c>
      <c r="T174" s="234">
        <f>SUM(R174:S174)</f>
        <v>0</v>
      </c>
      <c r="U174" s="235">
        <v>0</v>
      </c>
      <c r="V174" s="234">
        <f>T174+U174</f>
        <v>0</v>
      </c>
      <c r="W174" s="336">
        <f t="shared" ref="W174" si="244">IF(Q174=0,0,((V174/Q174)-1)*100)</f>
        <v>0</v>
      </c>
    </row>
    <row r="175" spans="12:23" ht="13.5" thickBot="1" x14ac:dyDescent="0.25">
      <c r="L175" s="216" t="s">
        <v>26</v>
      </c>
      <c r="M175" s="232">
        <v>0</v>
      </c>
      <c r="N175" s="233">
        <v>0</v>
      </c>
      <c r="O175" s="242">
        <f>SUM(M175:N175)</f>
        <v>0</v>
      </c>
      <c r="P175" s="243">
        <v>0</v>
      </c>
      <c r="Q175" s="242">
        <f>O175+P175</f>
        <v>0</v>
      </c>
      <c r="R175" s="232">
        <v>0</v>
      </c>
      <c r="S175" s="233">
        <v>0</v>
      </c>
      <c r="T175" s="242">
        <f>SUM(R175:S175)</f>
        <v>0</v>
      </c>
      <c r="U175" s="243">
        <v>0</v>
      </c>
      <c r="V175" s="242">
        <f>T175+U175</f>
        <v>0</v>
      </c>
      <c r="W175" s="3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45">+N173+N174+N175</f>
        <v>0</v>
      </c>
      <c r="O176" s="246">
        <f t="shared" si="245"/>
        <v>0</v>
      </c>
      <c r="P176" s="247">
        <f t="shared" si="245"/>
        <v>0</v>
      </c>
      <c r="Q176" s="246">
        <f t="shared" si="245"/>
        <v>0</v>
      </c>
      <c r="R176" s="245">
        <f t="shared" si="245"/>
        <v>0</v>
      </c>
      <c r="S176" s="245">
        <f t="shared" si="245"/>
        <v>0</v>
      </c>
      <c r="T176" s="246">
        <f t="shared" si="245"/>
        <v>0</v>
      </c>
      <c r="U176" s="247">
        <f t="shared" si="245"/>
        <v>0</v>
      </c>
      <c r="V176" s="246">
        <f t="shared" si="245"/>
        <v>0</v>
      </c>
      <c r="W176" s="337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v>0</v>
      </c>
      <c r="N177" s="233">
        <v>0</v>
      </c>
      <c r="O177" s="242">
        <f t="shared" ref="O177" si="246">SUM(M177:N177)</f>
        <v>0</v>
      </c>
      <c r="P177" s="249">
        <v>0</v>
      </c>
      <c r="Q177" s="242">
        <f>O177+P177</f>
        <v>0</v>
      </c>
      <c r="R177" s="232">
        <v>0</v>
      </c>
      <c r="S177" s="233">
        <v>0</v>
      </c>
      <c r="T177" s="242">
        <f>SUM(R177:S177)</f>
        <v>0</v>
      </c>
      <c r="U177" s="249">
        <v>0</v>
      </c>
      <c r="V177" s="242">
        <f>T177+U177</f>
        <v>0</v>
      </c>
      <c r="W177" s="3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v>0</v>
      </c>
      <c r="N178" s="233">
        <v>0</v>
      </c>
      <c r="O178" s="242">
        <f>SUM(M178:N178)</f>
        <v>0</v>
      </c>
      <c r="P178" s="235">
        <v>0</v>
      </c>
      <c r="Q178" s="242">
        <f>O178+P178</f>
        <v>0</v>
      </c>
      <c r="R178" s="232">
        <v>0</v>
      </c>
      <c r="S178" s="233">
        <v>0</v>
      </c>
      <c r="T178" s="242">
        <f>SUM(R178:S178)</f>
        <v>0</v>
      </c>
      <c r="U178" s="235">
        <v>0</v>
      </c>
      <c r="V178" s="242">
        <f>T178+U178</f>
        <v>0</v>
      </c>
      <c r="W178" s="336">
        <f t="shared" ref="W178" si="247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>
        <v>0</v>
      </c>
      <c r="N179" s="233">
        <v>0</v>
      </c>
      <c r="O179" s="242">
        <f>SUM(M179:N179)</f>
        <v>0</v>
      </c>
      <c r="P179" s="235">
        <v>0</v>
      </c>
      <c r="Q179" s="242">
        <f>O179+P179</f>
        <v>0</v>
      </c>
      <c r="R179" s="232">
        <v>0</v>
      </c>
      <c r="S179" s="233">
        <v>0</v>
      </c>
      <c r="T179" s="242">
        <f>SUM(R179:S179)</f>
        <v>0</v>
      </c>
      <c r="U179" s="235">
        <v>0</v>
      </c>
      <c r="V179" s="242">
        <f>T179+U179</f>
        <v>0</v>
      </c>
      <c r="W179" s="3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48">+M177+M178+M179</f>
        <v>0</v>
      </c>
      <c r="N180" s="245">
        <f t="shared" si="248"/>
        <v>0</v>
      </c>
      <c r="O180" s="246">
        <f t="shared" si="248"/>
        <v>0</v>
      </c>
      <c r="P180" s="247">
        <f t="shared" si="248"/>
        <v>0</v>
      </c>
      <c r="Q180" s="246">
        <f t="shared" si="248"/>
        <v>0</v>
      </c>
      <c r="R180" s="245">
        <f t="shared" si="248"/>
        <v>0</v>
      </c>
      <c r="S180" s="245">
        <f t="shared" si="248"/>
        <v>0</v>
      </c>
      <c r="T180" s="246">
        <f t="shared" si="248"/>
        <v>0</v>
      </c>
      <c r="U180" s="247">
        <f t="shared" si="248"/>
        <v>0</v>
      </c>
      <c r="V180" s="246">
        <f t="shared" si="248"/>
        <v>0</v>
      </c>
      <c r="W180" s="337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49">+M172+M176+M180</f>
        <v>0</v>
      </c>
      <c r="N181" s="239">
        <f t="shared" si="249"/>
        <v>0</v>
      </c>
      <c r="O181" s="240">
        <f t="shared" si="249"/>
        <v>0</v>
      </c>
      <c r="P181" s="238">
        <f t="shared" si="249"/>
        <v>0</v>
      </c>
      <c r="Q181" s="240">
        <f t="shared" si="249"/>
        <v>0</v>
      </c>
      <c r="R181" s="238">
        <f t="shared" si="249"/>
        <v>0</v>
      </c>
      <c r="S181" s="239">
        <f t="shared" si="249"/>
        <v>0</v>
      </c>
      <c r="T181" s="240">
        <f t="shared" si="249"/>
        <v>0</v>
      </c>
      <c r="U181" s="238">
        <f t="shared" si="249"/>
        <v>0</v>
      </c>
      <c r="V181" s="240">
        <f t="shared" si="249"/>
        <v>0</v>
      </c>
      <c r="W181" s="335">
        <f t="shared" ref="W181" si="250">IF(Q181=0,0,((V181/Q181)-1)*100)</f>
        <v>0</v>
      </c>
    </row>
    <row r="182" spans="1:23" ht="14.25" thickTop="1" thickBot="1" x14ac:dyDescent="0.25">
      <c r="L182" s="237" t="s">
        <v>34</v>
      </c>
      <c r="M182" s="238">
        <f t="shared" ref="M182:V182" si="251">+M168+M172+M176+M180</f>
        <v>0</v>
      </c>
      <c r="N182" s="239">
        <f t="shared" si="251"/>
        <v>0</v>
      </c>
      <c r="O182" s="240">
        <f t="shared" si="251"/>
        <v>0</v>
      </c>
      <c r="P182" s="238">
        <f t="shared" si="251"/>
        <v>0</v>
      </c>
      <c r="Q182" s="240">
        <f t="shared" si="251"/>
        <v>0</v>
      </c>
      <c r="R182" s="238">
        <f t="shared" si="251"/>
        <v>0</v>
      </c>
      <c r="S182" s="239">
        <f t="shared" si="251"/>
        <v>0</v>
      </c>
      <c r="T182" s="240">
        <f t="shared" si="251"/>
        <v>0</v>
      </c>
      <c r="U182" s="238">
        <f t="shared" si="251"/>
        <v>0</v>
      </c>
      <c r="V182" s="240">
        <f t="shared" si="251"/>
        <v>0</v>
      </c>
      <c r="W182" s="335">
        <f>IF(Q182=0,0,((V182/Q182)-1)*100)</f>
        <v>0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213" t="s">
        <v>4</v>
      </c>
      <c r="N187" s="214"/>
      <c r="O187" s="251"/>
      <c r="P187" s="213"/>
      <c r="Q187" s="213"/>
      <c r="R187" s="213" t="s">
        <v>5</v>
      </c>
      <c r="S187" s="214"/>
      <c r="T187" s="251"/>
      <c r="U187" s="213"/>
      <c r="V187" s="213"/>
      <c r="W187" s="30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</row>
    <row r="190" spans="1:23" ht="6" customHeight="1" thickTop="1" x14ac:dyDescent="0.2">
      <c r="L190" s="216"/>
      <c r="M190" s="275"/>
      <c r="N190" s="228"/>
      <c r="O190" s="229"/>
      <c r="P190" s="230"/>
      <c r="Q190" s="229"/>
      <c r="R190" s="275"/>
      <c r="S190" s="228"/>
      <c r="T190" s="229"/>
      <c r="U190" s="230"/>
      <c r="V190" s="229"/>
      <c r="W190" s="231"/>
    </row>
    <row r="191" spans="1:23" x14ac:dyDescent="0.2">
      <c r="L191" s="216" t="s">
        <v>16</v>
      </c>
      <c r="M191" s="276">
        <v>0</v>
      </c>
      <c r="N191" s="233">
        <v>0</v>
      </c>
      <c r="O191" s="234">
        <f>M191+N191</f>
        <v>0</v>
      </c>
      <c r="P191" s="235">
        <v>0</v>
      </c>
      <c r="Q191" s="234">
        <f t="shared" ref="Q191" si="252">O191+P191</f>
        <v>0</v>
      </c>
      <c r="R191" s="276">
        <v>0</v>
      </c>
      <c r="S191" s="233">
        <v>0</v>
      </c>
      <c r="T191" s="234">
        <f>R191+S191</f>
        <v>0</v>
      </c>
      <c r="U191" s="235">
        <v>0</v>
      </c>
      <c r="V191" s="234">
        <f t="shared" ref="V191" si="253">T191+U191</f>
        <v>0</v>
      </c>
      <c r="W191" s="336">
        <f>IF(Q191=0,0,((V191/Q191)-1)*100)</f>
        <v>0</v>
      </c>
    </row>
    <row r="192" spans="1:23" x14ac:dyDescent="0.2">
      <c r="L192" s="216" t="s">
        <v>17</v>
      </c>
      <c r="M192" s="276">
        <v>0</v>
      </c>
      <c r="N192" s="233">
        <v>0</v>
      </c>
      <c r="O192" s="234">
        <f>M192+N192</f>
        <v>0</v>
      </c>
      <c r="P192" s="235">
        <v>0</v>
      </c>
      <c r="Q192" s="234">
        <f>O192+P192</f>
        <v>0</v>
      </c>
      <c r="R192" s="276">
        <v>0</v>
      </c>
      <c r="S192" s="233">
        <v>0</v>
      </c>
      <c r="T192" s="234">
        <f>R192+S192</f>
        <v>0</v>
      </c>
      <c r="U192" s="235">
        <v>0</v>
      </c>
      <c r="V192" s="234">
        <f>T192+U192</f>
        <v>0</v>
      </c>
      <c r="W192" s="336">
        <f>IF(Q192=0,0,((V192/Q192)-1)*100)</f>
        <v>0</v>
      </c>
    </row>
    <row r="193" spans="1:23" ht="13.5" thickBot="1" x14ac:dyDescent="0.25">
      <c r="L193" s="221" t="s">
        <v>18</v>
      </c>
      <c r="M193" s="276">
        <v>0</v>
      </c>
      <c r="N193" s="233">
        <v>0</v>
      </c>
      <c r="O193" s="234">
        <f>M193+N193</f>
        <v>0</v>
      </c>
      <c r="P193" s="235">
        <v>0</v>
      </c>
      <c r="Q193" s="234">
        <f t="shared" ref="Q193" si="254">O193+P193</f>
        <v>0</v>
      </c>
      <c r="R193" s="276">
        <v>0</v>
      </c>
      <c r="S193" s="233">
        <v>0</v>
      </c>
      <c r="T193" s="234">
        <f>R193+S193</f>
        <v>0</v>
      </c>
      <c r="U193" s="235">
        <v>0</v>
      </c>
      <c r="V193" s="234">
        <f>T193+U193</f>
        <v>0</v>
      </c>
      <c r="W193" s="336">
        <f>IF(Q193=0,0,((V193/Q193)-1)*100)</f>
        <v>0</v>
      </c>
    </row>
    <row r="194" spans="1:23" ht="14.25" thickTop="1" thickBot="1" x14ac:dyDescent="0.25">
      <c r="L194" s="237" t="s">
        <v>19</v>
      </c>
      <c r="M194" s="239">
        <f t="shared" ref="M194:Q194" si="255">+M191+M192+M193</f>
        <v>0</v>
      </c>
      <c r="N194" s="239">
        <f t="shared" si="255"/>
        <v>0</v>
      </c>
      <c r="O194" s="240">
        <f t="shared" si="255"/>
        <v>0</v>
      </c>
      <c r="P194" s="238">
        <f t="shared" si="255"/>
        <v>0</v>
      </c>
      <c r="Q194" s="452">
        <f t="shared" si="255"/>
        <v>0</v>
      </c>
      <c r="R194" s="239">
        <f t="shared" ref="R194:V194" si="256">+R191+R192+R193</f>
        <v>0</v>
      </c>
      <c r="S194" s="239">
        <f t="shared" si="256"/>
        <v>0</v>
      </c>
      <c r="T194" s="240">
        <f t="shared" si="256"/>
        <v>0</v>
      </c>
      <c r="U194" s="238">
        <f t="shared" si="256"/>
        <v>0</v>
      </c>
      <c r="V194" s="240">
        <f t="shared" si="256"/>
        <v>0</v>
      </c>
      <c r="W194" s="335">
        <f t="shared" ref="W194:W195" si="257">IF(Q194=0,0,((V194/Q194)-1)*100)</f>
        <v>0</v>
      </c>
    </row>
    <row r="195" spans="1:23" ht="13.5" thickTop="1" x14ac:dyDescent="0.2">
      <c r="L195" s="216" t="s">
        <v>20</v>
      </c>
      <c r="M195" s="276">
        <v>0</v>
      </c>
      <c r="N195" s="233">
        <v>0</v>
      </c>
      <c r="O195" s="234">
        <f>SUM(M195:N195)</f>
        <v>0</v>
      </c>
      <c r="P195" s="235">
        <v>0</v>
      </c>
      <c r="Q195" s="234">
        <f>O195+P195</f>
        <v>0</v>
      </c>
      <c r="R195" s="276">
        <v>0</v>
      </c>
      <c r="S195" s="233">
        <v>0</v>
      </c>
      <c r="T195" s="234">
        <f>SUM(R195:S195)</f>
        <v>0</v>
      </c>
      <c r="U195" s="235">
        <v>0</v>
      </c>
      <c r="V195" s="234">
        <f>T195+U195</f>
        <v>0</v>
      </c>
      <c r="W195" s="336">
        <f t="shared" si="257"/>
        <v>0</v>
      </c>
    </row>
    <row r="196" spans="1:23" ht="15.75" customHeight="1" x14ac:dyDescent="0.2">
      <c r="L196" s="216" t="s">
        <v>21</v>
      </c>
      <c r="M196" s="276">
        <v>0</v>
      </c>
      <c r="N196" s="233">
        <v>0</v>
      </c>
      <c r="O196" s="234">
        <f>SUM(M196:N196)</f>
        <v>0</v>
      </c>
      <c r="P196" s="235">
        <v>0</v>
      </c>
      <c r="Q196" s="234">
        <f t="shared" ref="Q196" si="258">O196+P196</f>
        <v>0</v>
      </c>
      <c r="R196" s="276">
        <v>0</v>
      </c>
      <c r="S196" s="233">
        <v>0</v>
      </c>
      <c r="T196" s="234">
        <f>SUM(R196:S196)</f>
        <v>0</v>
      </c>
      <c r="U196" s="235">
        <v>0</v>
      </c>
      <c r="V196" s="234">
        <f t="shared" ref="V196" si="259"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76">
        <v>0</v>
      </c>
      <c r="N197" s="233">
        <v>0</v>
      </c>
      <c r="O197" s="234">
        <f t="shared" ref="O197:O199" si="260">SUM(M197:N197)</f>
        <v>0</v>
      </c>
      <c r="P197" s="235">
        <v>0</v>
      </c>
      <c r="Q197" s="234">
        <f>O197+P197</f>
        <v>0</v>
      </c>
      <c r="R197" s="276">
        <v>0</v>
      </c>
      <c r="S197" s="233">
        <v>0</v>
      </c>
      <c r="T197" s="234">
        <f t="shared" ref="T197:T199" si="261">SUM(R197:S197)</f>
        <v>0</v>
      </c>
      <c r="U197" s="235">
        <v>0</v>
      </c>
      <c r="V197" s="234">
        <f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260"/>
        <v>0</v>
      </c>
      <c r="P198" s="238">
        <f>+P195+P196+P197</f>
        <v>0</v>
      </c>
      <c r="Q198" s="452">
        <f>+Q195+Q196+Q197</f>
        <v>0</v>
      </c>
      <c r="R198" s="239">
        <f>+R195+R196+R197</f>
        <v>0</v>
      </c>
      <c r="S198" s="239">
        <f>+S195+S196+S197</f>
        <v>0</v>
      </c>
      <c r="T198" s="240">
        <f t="shared" si="261"/>
        <v>0</v>
      </c>
      <c r="U198" s="238">
        <f>+U195+U196+U197</f>
        <v>0</v>
      </c>
      <c r="V198" s="240">
        <f>+V195+V196+V197</f>
        <v>0</v>
      </c>
      <c r="W198" s="335">
        <f t="shared" ref="W198" si="262">IF(Q198=0,0,((V198/Q198)-1)*100)</f>
        <v>0</v>
      </c>
    </row>
    <row r="199" spans="1:23" ht="13.5" thickTop="1" x14ac:dyDescent="0.2">
      <c r="L199" s="216" t="s">
        <v>24</v>
      </c>
      <c r="M199" s="276">
        <v>0</v>
      </c>
      <c r="N199" s="233">
        <v>0</v>
      </c>
      <c r="O199" s="234">
        <f t="shared" si="260"/>
        <v>0</v>
      </c>
      <c r="P199" s="235">
        <v>0</v>
      </c>
      <c r="Q199" s="234">
        <f>O199+P199</f>
        <v>0</v>
      </c>
      <c r="R199" s="276">
        <v>0</v>
      </c>
      <c r="S199" s="233">
        <v>0</v>
      </c>
      <c r="T199" s="234">
        <f t="shared" si="261"/>
        <v>0</v>
      </c>
      <c r="U199" s="235">
        <v>0</v>
      </c>
      <c r="V199" s="234">
        <f>T199+U199</f>
        <v>0</v>
      </c>
      <c r="W199" s="336">
        <f>IF(Q199=0,0,((V199/Q199)-1)*100)</f>
        <v>0</v>
      </c>
    </row>
    <row r="200" spans="1:23" x14ac:dyDescent="0.2">
      <c r="L200" s="216" t="s">
        <v>25</v>
      </c>
      <c r="M200" s="276">
        <v>0</v>
      </c>
      <c r="N200" s="233">
        <v>0</v>
      </c>
      <c r="O200" s="234">
        <f>SUM(M200:N200)</f>
        <v>0</v>
      </c>
      <c r="P200" s="235">
        <v>0</v>
      </c>
      <c r="Q200" s="234">
        <f>O200+P200</f>
        <v>0</v>
      </c>
      <c r="R200" s="276">
        <v>0</v>
      </c>
      <c r="S200" s="233">
        <v>0</v>
      </c>
      <c r="T200" s="234">
        <f>SUM(R200:S200)</f>
        <v>0</v>
      </c>
      <c r="U200" s="235">
        <v>0</v>
      </c>
      <c r="V200" s="234">
        <f>T200+U200</f>
        <v>0</v>
      </c>
      <c r="W200" s="336">
        <f t="shared" ref="W200" si="263">IF(Q200=0,0,((V200/Q200)-1)*100)</f>
        <v>0</v>
      </c>
    </row>
    <row r="201" spans="1:23" ht="13.5" thickBot="1" x14ac:dyDescent="0.25">
      <c r="L201" s="216" t="s">
        <v>26</v>
      </c>
      <c r="M201" s="276">
        <v>0</v>
      </c>
      <c r="N201" s="233">
        <v>0</v>
      </c>
      <c r="O201" s="242">
        <f>SUM(M201:N201)</f>
        <v>0</v>
      </c>
      <c r="P201" s="243">
        <v>0</v>
      </c>
      <c r="Q201" s="234">
        <f>O201+P201</f>
        <v>0</v>
      </c>
      <c r="R201" s="276">
        <v>0</v>
      </c>
      <c r="S201" s="233">
        <v>0</v>
      </c>
      <c r="T201" s="242">
        <f>SUM(R201:S201)</f>
        <v>0</v>
      </c>
      <c r="U201" s="243">
        <v>0</v>
      </c>
      <c r="V201" s="242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264">+N199+N200+N201</f>
        <v>0</v>
      </c>
      <c r="O202" s="246">
        <f t="shared" ref="O202" si="265">+O199+O200+O201</f>
        <v>0</v>
      </c>
      <c r="P202" s="247">
        <f t="shared" ref="P202" si="266">+P199+P200+P201</f>
        <v>0</v>
      </c>
      <c r="Q202" s="246">
        <f t="shared" ref="Q202" si="267">+Q199+Q200+Q201</f>
        <v>0</v>
      </c>
      <c r="R202" s="245">
        <f t="shared" ref="R202" si="268">+R199+R200+R201</f>
        <v>0</v>
      </c>
      <c r="S202" s="245">
        <f t="shared" ref="S202" si="269">+S199+S200+S201</f>
        <v>0</v>
      </c>
      <c r="T202" s="246">
        <f t="shared" ref="T202" si="270">+T199+T200+T201</f>
        <v>0</v>
      </c>
      <c r="U202" s="247">
        <f t="shared" ref="U202" si="271">+U199+U200+U201</f>
        <v>0</v>
      </c>
      <c r="V202" s="246">
        <f t="shared" ref="V202" si="272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76">
        <v>0</v>
      </c>
      <c r="N203" s="233">
        <v>0</v>
      </c>
      <c r="O203" s="242">
        <f t="shared" ref="O203" si="273">SUM(M203:N203)</f>
        <v>0</v>
      </c>
      <c r="P203" s="249">
        <v>0</v>
      </c>
      <c r="Q203" s="234">
        <f>O203+P203</f>
        <v>0</v>
      </c>
      <c r="R203" s="276">
        <v>0</v>
      </c>
      <c r="S203" s="233">
        <v>0</v>
      </c>
      <c r="T203" s="242">
        <f>SUM(R203:S203)</f>
        <v>0</v>
      </c>
      <c r="U203" s="249">
        <v>0</v>
      </c>
      <c r="V203" s="242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76">
        <v>0</v>
      </c>
      <c r="N204" s="233">
        <v>0</v>
      </c>
      <c r="O204" s="242">
        <f>SUM(M204:N204)</f>
        <v>0</v>
      </c>
      <c r="P204" s="235">
        <v>0</v>
      </c>
      <c r="Q204" s="234">
        <f>O204+P204</f>
        <v>0</v>
      </c>
      <c r="R204" s="276">
        <v>0</v>
      </c>
      <c r="S204" s="233">
        <v>0</v>
      </c>
      <c r="T204" s="242">
        <f>SUM(R204:S204)</f>
        <v>0</v>
      </c>
      <c r="U204" s="235">
        <v>0</v>
      </c>
      <c r="V204" s="242">
        <f>T204+U204</f>
        <v>0</v>
      </c>
      <c r="W204" s="336">
        <f t="shared" ref="W204" si="274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76">
        <v>0</v>
      </c>
      <c r="N205" s="233">
        <v>0</v>
      </c>
      <c r="O205" s="242">
        <f>SUM(M205:N205)</f>
        <v>0</v>
      </c>
      <c r="P205" s="235">
        <v>0</v>
      </c>
      <c r="Q205" s="234">
        <f>O205+P205</f>
        <v>0</v>
      </c>
      <c r="R205" s="276">
        <v>0</v>
      </c>
      <c r="S205" s="233">
        <v>0</v>
      </c>
      <c r="T205" s="242">
        <f>SUM(R205:S205)</f>
        <v>0</v>
      </c>
      <c r="U205" s="235">
        <v>0</v>
      </c>
      <c r="V205" s="242">
        <f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275">+M203+M204+M205</f>
        <v>0</v>
      </c>
      <c r="N206" s="245">
        <f t="shared" si="275"/>
        <v>0</v>
      </c>
      <c r="O206" s="246">
        <f t="shared" si="275"/>
        <v>0</v>
      </c>
      <c r="P206" s="247">
        <f t="shared" si="275"/>
        <v>0</v>
      </c>
      <c r="Q206" s="497">
        <f t="shared" si="275"/>
        <v>0</v>
      </c>
      <c r="R206" s="245">
        <f t="shared" si="275"/>
        <v>0</v>
      </c>
      <c r="S206" s="245">
        <f t="shared" si="275"/>
        <v>0</v>
      </c>
      <c r="T206" s="246">
        <f t="shared" si="275"/>
        <v>0</v>
      </c>
      <c r="U206" s="247">
        <f t="shared" si="275"/>
        <v>0</v>
      </c>
      <c r="V206" s="246">
        <f t="shared" si="275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276">+M198+M202+M206</f>
        <v>0</v>
      </c>
      <c r="N207" s="239">
        <f t="shared" si="276"/>
        <v>0</v>
      </c>
      <c r="O207" s="240">
        <f t="shared" si="276"/>
        <v>0</v>
      </c>
      <c r="P207" s="238">
        <f t="shared" si="276"/>
        <v>0</v>
      </c>
      <c r="Q207" s="452">
        <f t="shared" si="276"/>
        <v>0</v>
      </c>
      <c r="R207" s="239">
        <f t="shared" si="276"/>
        <v>0</v>
      </c>
      <c r="S207" s="239">
        <f t="shared" si="276"/>
        <v>0</v>
      </c>
      <c r="T207" s="240">
        <f t="shared" si="276"/>
        <v>0</v>
      </c>
      <c r="U207" s="238">
        <f t="shared" si="276"/>
        <v>0</v>
      </c>
      <c r="V207" s="240">
        <f t="shared" si="276"/>
        <v>0</v>
      </c>
      <c r="W207" s="335">
        <f t="shared" ref="W207" si="277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278">+M194+M198+M202+M206</f>
        <v>0</v>
      </c>
      <c r="N208" s="239">
        <f t="shared" si="278"/>
        <v>0</v>
      </c>
      <c r="O208" s="240">
        <f t="shared" si="278"/>
        <v>0</v>
      </c>
      <c r="P208" s="238">
        <f t="shared" si="278"/>
        <v>0</v>
      </c>
      <c r="Q208" s="452">
        <f t="shared" si="278"/>
        <v>0</v>
      </c>
      <c r="R208" s="239">
        <f t="shared" si="278"/>
        <v>0</v>
      </c>
      <c r="S208" s="239">
        <f t="shared" si="278"/>
        <v>0</v>
      </c>
      <c r="T208" s="240">
        <f t="shared" si="278"/>
        <v>0</v>
      </c>
      <c r="U208" s="238">
        <f t="shared" si="278"/>
        <v>0</v>
      </c>
      <c r="V208" s="240">
        <f t="shared" si="278"/>
        <v>0</v>
      </c>
      <c r="W208" s="335">
        <f>IF(Q208=0,0,((V208/Q208)-1)*100)</f>
        <v>0</v>
      </c>
    </row>
    <row r="209" spans="12:23" ht="14.25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213" t="s">
        <v>4</v>
      </c>
      <c r="N213" s="214"/>
      <c r="O213" s="251"/>
      <c r="P213" s="213"/>
      <c r="Q213" s="213"/>
      <c r="R213" s="213" t="s">
        <v>5</v>
      </c>
      <c r="S213" s="214"/>
      <c r="T213" s="251"/>
      <c r="U213" s="213"/>
      <c r="V213" s="213"/>
      <c r="W213" s="30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304"/>
      <c r="R214" s="217"/>
      <c r="S214" s="209"/>
      <c r="T214" s="218"/>
      <c r="U214" s="219"/>
      <c r="V214" s="304"/>
      <c r="W214" s="306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6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3" ht="4.5" customHeight="1" thickTop="1" x14ac:dyDescent="0.2">
      <c r="L216" s="216"/>
      <c r="M216" s="227"/>
      <c r="N216" s="228"/>
      <c r="O216" s="229"/>
      <c r="P216" s="230"/>
      <c r="Q216" s="262"/>
      <c r="R216" s="227"/>
      <c r="S216" s="228"/>
      <c r="T216" s="229"/>
      <c r="U216" s="230"/>
      <c r="V216" s="262"/>
      <c r="W216" s="231"/>
    </row>
    <row r="217" spans="12:23" x14ac:dyDescent="0.2">
      <c r="L217" s="216" t="s">
        <v>16</v>
      </c>
      <c r="M217" s="232">
        <f t="shared" ref="M217:N219" si="279">+M165+M191</f>
        <v>0</v>
      </c>
      <c r="N217" s="233">
        <f t="shared" si="279"/>
        <v>0</v>
      </c>
      <c r="O217" s="234">
        <f>M217+N217</f>
        <v>0</v>
      </c>
      <c r="P217" s="235">
        <f>+P165+P191</f>
        <v>0</v>
      </c>
      <c r="Q217" s="263">
        <f>O217+P217</f>
        <v>0</v>
      </c>
      <c r="R217" s="232">
        <f t="shared" ref="R217:S219" si="280">+R165+R191</f>
        <v>0</v>
      </c>
      <c r="S217" s="233">
        <f t="shared" si="280"/>
        <v>0</v>
      </c>
      <c r="T217" s="234">
        <f>R217+S217</f>
        <v>0</v>
      </c>
      <c r="U217" s="235">
        <f>+U165+U191</f>
        <v>0</v>
      </c>
      <c r="V217" s="263">
        <f>T217+U217</f>
        <v>0</v>
      </c>
      <c r="W217" s="336">
        <f>IF(Q217=0,0,((V217/Q217)-1)*100)</f>
        <v>0</v>
      </c>
    </row>
    <row r="218" spans="12:23" x14ac:dyDescent="0.2">
      <c r="L218" s="216" t="s">
        <v>17</v>
      </c>
      <c r="M218" s="232">
        <f t="shared" si="279"/>
        <v>0</v>
      </c>
      <c r="N218" s="233">
        <f t="shared" si="279"/>
        <v>0</v>
      </c>
      <c r="O218" s="234">
        <f t="shared" ref="O218:O219" si="281">M218+N218</f>
        <v>0</v>
      </c>
      <c r="P218" s="235">
        <f>+P166+P192</f>
        <v>0</v>
      </c>
      <c r="Q218" s="263">
        <f>O218+P218</f>
        <v>0</v>
      </c>
      <c r="R218" s="232">
        <f t="shared" si="280"/>
        <v>0</v>
      </c>
      <c r="S218" s="233">
        <f t="shared" si="280"/>
        <v>0</v>
      </c>
      <c r="T218" s="234">
        <f t="shared" ref="T218:T219" si="282">R218+S218</f>
        <v>0</v>
      </c>
      <c r="U218" s="235">
        <f>+U166+U192</f>
        <v>0</v>
      </c>
      <c r="V218" s="263">
        <f>T218+U218</f>
        <v>0</v>
      </c>
      <c r="W218" s="336">
        <f>IF(Q218=0,0,((V218/Q218)-1)*100)</f>
        <v>0</v>
      </c>
    </row>
    <row r="219" spans="12:23" ht="13.5" thickBot="1" x14ac:dyDescent="0.25">
      <c r="L219" s="221" t="s">
        <v>18</v>
      </c>
      <c r="M219" s="232">
        <f t="shared" si="279"/>
        <v>0</v>
      </c>
      <c r="N219" s="233">
        <f t="shared" si="279"/>
        <v>0</v>
      </c>
      <c r="O219" s="234">
        <f t="shared" si="281"/>
        <v>0</v>
      </c>
      <c r="P219" s="235">
        <f>+P167+P193</f>
        <v>0</v>
      </c>
      <c r="Q219" s="263">
        <f>O219+P219</f>
        <v>0</v>
      </c>
      <c r="R219" s="232">
        <f t="shared" si="280"/>
        <v>0</v>
      </c>
      <c r="S219" s="233">
        <f t="shared" si="280"/>
        <v>0</v>
      </c>
      <c r="T219" s="234">
        <f t="shared" si="282"/>
        <v>0</v>
      </c>
      <c r="U219" s="235">
        <f>+U167+U193</f>
        <v>0</v>
      </c>
      <c r="V219" s="263">
        <f>T219+U219</f>
        <v>0</v>
      </c>
      <c r="W219" s="336">
        <f>IF(Q219=0,0,((V219/Q219)-1)*100)</f>
        <v>0</v>
      </c>
    </row>
    <row r="220" spans="12:23" ht="14.25" thickTop="1" thickBot="1" x14ac:dyDescent="0.25">
      <c r="L220" s="237" t="s">
        <v>19</v>
      </c>
      <c r="M220" s="238">
        <f t="shared" ref="M220:Q220" si="283">+M217+M218+M219</f>
        <v>0</v>
      </c>
      <c r="N220" s="239">
        <f t="shared" si="283"/>
        <v>0</v>
      </c>
      <c r="O220" s="240">
        <f t="shared" si="283"/>
        <v>0</v>
      </c>
      <c r="P220" s="238">
        <f t="shared" si="283"/>
        <v>0</v>
      </c>
      <c r="Q220" s="240">
        <f t="shared" si="283"/>
        <v>0</v>
      </c>
      <c r="R220" s="238">
        <f t="shared" ref="R220:V220" si="284">+R217+R218+R219</f>
        <v>0</v>
      </c>
      <c r="S220" s="239">
        <f t="shared" si="284"/>
        <v>0</v>
      </c>
      <c r="T220" s="240">
        <f t="shared" si="284"/>
        <v>0</v>
      </c>
      <c r="U220" s="238">
        <f t="shared" si="284"/>
        <v>0</v>
      </c>
      <c r="V220" s="240">
        <f t="shared" si="284"/>
        <v>0</v>
      </c>
      <c r="W220" s="335">
        <f t="shared" ref="W220" si="285">IF(Q220=0,0,((V220/Q220)-1)*100)</f>
        <v>0</v>
      </c>
    </row>
    <row r="221" spans="12:23" ht="13.5" thickTop="1" x14ac:dyDescent="0.2">
      <c r="L221" s="216" t="s">
        <v>20</v>
      </c>
      <c r="M221" s="232">
        <f t="shared" ref="M221:N223" si="286">+M169+M195</f>
        <v>0</v>
      </c>
      <c r="N221" s="233">
        <f t="shared" si="286"/>
        <v>0</v>
      </c>
      <c r="O221" s="234">
        <f>M221+N221</f>
        <v>0</v>
      </c>
      <c r="P221" s="256">
        <f>+P169+P195</f>
        <v>0</v>
      </c>
      <c r="Q221" s="332">
        <f>O221+P221</f>
        <v>0</v>
      </c>
      <c r="R221" s="232">
        <f t="shared" ref="R221:S223" si="287">+R169+R195</f>
        <v>0</v>
      </c>
      <c r="S221" s="233">
        <f t="shared" si="287"/>
        <v>0</v>
      </c>
      <c r="T221" s="234">
        <f>R221+S221</f>
        <v>0</v>
      </c>
      <c r="U221" s="256">
        <f>+U169+U195</f>
        <v>0</v>
      </c>
      <c r="V221" s="332">
        <f>T221+U221</f>
        <v>0</v>
      </c>
      <c r="W221" s="336">
        <f>IF(Q221=0,0,((V221/Q221)-1)*100)</f>
        <v>0</v>
      </c>
    </row>
    <row r="222" spans="12:23" x14ac:dyDescent="0.2">
      <c r="L222" s="216" t="s">
        <v>21</v>
      </c>
      <c r="M222" s="232">
        <f t="shared" si="286"/>
        <v>0</v>
      </c>
      <c r="N222" s="233">
        <f t="shared" si="286"/>
        <v>0</v>
      </c>
      <c r="O222" s="242">
        <f>M222+N222</f>
        <v>0</v>
      </c>
      <c r="P222" s="256">
        <f>+P170+P196</f>
        <v>0</v>
      </c>
      <c r="Q222" s="234">
        <f>O222+P222</f>
        <v>0</v>
      </c>
      <c r="R222" s="232">
        <f t="shared" si="287"/>
        <v>0</v>
      </c>
      <c r="S222" s="233">
        <f t="shared" si="287"/>
        <v>0</v>
      </c>
      <c r="T222" s="242">
        <f>R222+S222</f>
        <v>0</v>
      </c>
      <c r="U222" s="256">
        <f>+U170+U196</f>
        <v>0</v>
      </c>
      <c r="V222" s="234">
        <f>T222+U222</f>
        <v>0</v>
      </c>
      <c r="W222" s="336">
        <f>IF(Q222=0,0,((V222/Q222)-1)*100)</f>
        <v>0</v>
      </c>
    </row>
    <row r="223" spans="12:23" ht="13.5" thickBot="1" x14ac:dyDescent="0.25">
      <c r="L223" s="216" t="s">
        <v>22</v>
      </c>
      <c r="M223" s="302">
        <f t="shared" si="286"/>
        <v>0</v>
      </c>
      <c r="N223" s="339">
        <f t="shared" si="286"/>
        <v>0</v>
      </c>
      <c r="O223" s="264">
        <f t="shared" ref="O223:O225" si="288">M223+N223</f>
        <v>0</v>
      </c>
      <c r="P223" s="243">
        <f>+P171+P197</f>
        <v>0</v>
      </c>
      <c r="Q223" s="340">
        <f t="shared" ref="Q223" si="289">O223+P223</f>
        <v>0</v>
      </c>
      <c r="R223" s="302">
        <f t="shared" si="287"/>
        <v>0</v>
      </c>
      <c r="S223" s="339">
        <f t="shared" si="287"/>
        <v>0</v>
      </c>
      <c r="T223" s="264">
        <f t="shared" ref="T223:T225" si="290">R223+S223</f>
        <v>0</v>
      </c>
      <c r="U223" s="243">
        <f>+U171+U197</f>
        <v>0</v>
      </c>
      <c r="V223" s="340">
        <f t="shared" ref="V223" si="291">T223+U223</f>
        <v>0</v>
      </c>
      <c r="W223" s="336">
        <f t="shared" ref="W223:W224" si="292">IF(Q223=0,0,((V223/Q223)-1)*100)</f>
        <v>0</v>
      </c>
    </row>
    <row r="224" spans="12:23" ht="14.25" thickTop="1" thickBot="1" x14ac:dyDescent="0.25">
      <c r="L224" s="237" t="s">
        <v>23</v>
      </c>
      <c r="M224" s="238">
        <f>+M221+M222+M223</f>
        <v>0</v>
      </c>
      <c r="N224" s="239">
        <f>+N221+N222+N223</f>
        <v>0</v>
      </c>
      <c r="O224" s="240">
        <f t="shared" si="288"/>
        <v>0</v>
      </c>
      <c r="P224" s="238">
        <f>+P221+P222+P223</f>
        <v>0</v>
      </c>
      <c r="Q224" s="240">
        <f>+Q221+Q222+Q223</f>
        <v>0</v>
      </c>
      <c r="R224" s="238">
        <f>+R221+R222+R223</f>
        <v>0</v>
      </c>
      <c r="S224" s="239">
        <f>+S221+S222+S223</f>
        <v>0</v>
      </c>
      <c r="T224" s="240">
        <f t="shared" si="290"/>
        <v>0</v>
      </c>
      <c r="U224" s="238">
        <f>+U221+U222+U223</f>
        <v>0</v>
      </c>
      <c r="V224" s="240">
        <f>+V221+V222+V223</f>
        <v>0</v>
      </c>
      <c r="W224" s="335">
        <f t="shared" si="292"/>
        <v>0</v>
      </c>
    </row>
    <row r="225" spans="1:23" ht="13.5" thickTop="1" x14ac:dyDescent="0.2">
      <c r="L225" s="216" t="s">
        <v>24</v>
      </c>
      <c r="M225" s="232">
        <f t="shared" ref="M225:N227" si="293">+M173+M199</f>
        <v>0</v>
      </c>
      <c r="N225" s="233">
        <f t="shared" si="293"/>
        <v>0</v>
      </c>
      <c r="O225" s="234">
        <f t="shared" si="288"/>
        <v>0</v>
      </c>
      <c r="P225" s="235">
        <f>+P173+P199</f>
        <v>0</v>
      </c>
      <c r="Q225" s="263">
        <f>O225+P225</f>
        <v>0</v>
      </c>
      <c r="R225" s="232">
        <f t="shared" ref="R225:S227" si="294">+R173+R199</f>
        <v>0</v>
      </c>
      <c r="S225" s="233">
        <f t="shared" si="294"/>
        <v>0</v>
      </c>
      <c r="T225" s="234">
        <f t="shared" si="290"/>
        <v>0</v>
      </c>
      <c r="U225" s="235">
        <f>+U173+U199</f>
        <v>0</v>
      </c>
      <c r="V225" s="263">
        <f>T225+U225</f>
        <v>0</v>
      </c>
      <c r="W225" s="336">
        <f t="shared" ref="W225" si="295">IF(Q225=0,0,((V225/Q225)-1)*100)</f>
        <v>0</v>
      </c>
    </row>
    <row r="226" spans="1:23" x14ac:dyDescent="0.2">
      <c r="L226" s="216" t="s">
        <v>25</v>
      </c>
      <c r="M226" s="232">
        <f t="shared" si="293"/>
        <v>0</v>
      </c>
      <c r="N226" s="233">
        <f t="shared" si="293"/>
        <v>0</v>
      </c>
      <c r="O226" s="234">
        <f>M226+N226</f>
        <v>0</v>
      </c>
      <c r="P226" s="235">
        <f>+P174+P200</f>
        <v>0</v>
      </c>
      <c r="Q226" s="263">
        <f>O226+P226</f>
        <v>0</v>
      </c>
      <c r="R226" s="232">
        <f t="shared" si="294"/>
        <v>0</v>
      </c>
      <c r="S226" s="233">
        <f t="shared" si="294"/>
        <v>0</v>
      </c>
      <c r="T226" s="234">
        <f>R226+S226</f>
        <v>0</v>
      </c>
      <c r="U226" s="235">
        <f>+U174+U200</f>
        <v>0</v>
      </c>
      <c r="V226" s="263">
        <f>T226+U226</f>
        <v>0</v>
      </c>
      <c r="W226" s="336">
        <f t="shared" ref="W226" si="296">IF(Q226=0,0,((V226/Q226)-1)*100)</f>
        <v>0</v>
      </c>
    </row>
    <row r="227" spans="1:23" ht="13.5" thickBot="1" x14ac:dyDescent="0.25">
      <c r="L227" s="216" t="s">
        <v>26</v>
      </c>
      <c r="M227" s="232">
        <f t="shared" si="293"/>
        <v>0</v>
      </c>
      <c r="N227" s="233">
        <f t="shared" si="293"/>
        <v>0</v>
      </c>
      <c r="O227" s="242">
        <f>M227+N227</f>
        <v>0</v>
      </c>
      <c r="P227" s="243">
        <f>+P175+P201</f>
        <v>0</v>
      </c>
      <c r="Q227" s="263">
        <f>O227+P227</f>
        <v>0</v>
      </c>
      <c r="R227" s="232">
        <f t="shared" si="294"/>
        <v>0</v>
      </c>
      <c r="S227" s="233">
        <f t="shared" si="294"/>
        <v>0</v>
      </c>
      <c r="T227" s="242">
        <f>R227+S227</f>
        <v>0</v>
      </c>
      <c r="U227" s="243">
        <f>+U175+U201</f>
        <v>0</v>
      </c>
      <c r="V227" s="263">
        <f>T227+U227</f>
        <v>0</v>
      </c>
      <c r="W227" s="3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297">+N225+N226+N227</f>
        <v>0</v>
      </c>
      <c r="O228" s="246">
        <f t="shared" ref="O228" si="298">+O225+O226+O227</f>
        <v>0</v>
      </c>
      <c r="P228" s="247">
        <f t="shared" ref="P228" si="299">+P225+P226+P227</f>
        <v>0</v>
      </c>
      <c r="Q228" s="246">
        <f t="shared" ref="Q228" si="300">+Q225+Q226+Q227</f>
        <v>0</v>
      </c>
      <c r="R228" s="245">
        <f t="shared" ref="R228" si="301">+R225+R226+R227</f>
        <v>0</v>
      </c>
      <c r="S228" s="245">
        <f t="shared" ref="S228" si="302">+S225+S226+S227</f>
        <v>0</v>
      </c>
      <c r="T228" s="246">
        <f t="shared" ref="T228" si="303">+T225+T226+T227</f>
        <v>0</v>
      </c>
      <c r="U228" s="247">
        <f t="shared" ref="U228" si="304">+U225+U226+U227</f>
        <v>0</v>
      </c>
      <c r="V228" s="246">
        <f t="shared" ref="V228" si="305">+V225+V226+V227</f>
        <v>0</v>
      </c>
      <c r="W228" s="337">
        <f>IF(Q228=0,0,((V228/Q228)-1)*100)</f>
        <v>0</v>
      </c>
    </row>
    <row r="229" spans="1:23" ht="13.5" thickTop="1" x14ac:dyDescent="0.2">
      <c r="A229" s="319"/>
      <c r="K229" s="319"/>
      <c r="L229" s="216" t="s">
        <v>29</v>
      </c>
      <c r="M229" s="232">
        <f t="shared" ref="M229:N231" si="306">+M177+M203</f>
        <v>0</v>
      </c>
      <c r="N229" s="233">
        <f t="shared" si="306"/>
        <v>0</v>
      </c>
      <c r="O229" s="242">
        <f t="shared" ref="O229" si="307">M229+N229</f>
        <v>0</v>
      </c>
      <c r="P229" s="249">
        <f>+P177+P203</f>
        <v>0</v>
      </c>
      <c r="Q229" s="263">
        <f>O229+P229</f>
        <v>0</v>
      </c>
      <c r="R229" s="232">
        <f t="shared" ref="R229:S231" si="308">+R177+R203</f>
        <v>0</v>
      </c>
      <c r="S229" s="233">
        <f t="shared" si="308"/>
        <v>0</v>
      </c>
      <c r="T229" s="242">
        <f>R229+S229</f>
        <v>0</v>
      </c>
      <c r="U229" s="249">
        <f>+U177+U203</f>
        <v>0</v>
      </c>
      <c r="V229" s="263">
        <f>T229+U229</f>
        <v>0</v>
      </c>
      <c r="W229" s="336">
        <f>IF(Q229=0,0,((V229/Q229)-1)*100)</f>
        <v>0</v>
      </c>
    </row>
    <row r="230" spans="1:23" x14ac:dyDescent="0.2">
      <c r="A230" s="319"/>
      <c r="K230" s="319"/>
      <c r="L230" s="216" t="s">
        <v>30</v>
      </c>
      <c r="M230" s="232">
        <f t="shared" si="306"/>
        <v>0</v>
      </c>
      <c r="N230" s="233">
        <f t="shared" si="306"/>
        <v>0</v>
      </c>
      <c r="O230" s="242">
        <f>M230+N230</f>
        <v>0</v>
      </c>
      <c r="P230" s="235">
        <f>+P178+P204</f>
        <v>0</v>
      </c>
      <c r="Q230" s="263">
        <f>O230+P230</f>
        <v>0</v>
      </c>
      <c r="R230" s="232">
        <f t="shared" si="308"/>
        <v>0</v>
      </c>
      <c r="S230" s="233">
        <f t="shared" si="308"/>
        <v>0</v>
      </c>
      <c r="T230" s="242">
        <f>R230+S230</f>
        <v>0</v>
      </c>
      <c r="U230" s="235">
        <f>+U178+U204</f>
        <v>0</v>
      </c>
      <c r="V230" s="263">
        <f>T230+U230</f>
        <v>0</v>
      </c>
      <c r="W230" s="336">
        <f t="shared" ref="W230" si="309">IF(Q230=0,0,((V230/Q230)-1)*100)</f>
        <v>0</v>
      </c>
    </row>
    <row r="231" spans="1:23" ht="13.5" thickBot="1" x14ac:dyDescent="0.25">
      <c r="A231" s="319"/>
      <c r="K231" s="319"/>
      <c r="L231" s="216" t="s">
        <v>31</v>
      </c>
      <c r="M231" s="232">
        <f t="shared" si="306"/>
        <v>0</v>
      </c>
      <c r="N231" s="233">
        <f t="shared" si="306"/>
        <v>0</v>
      </c>
      <c r="O231" s="242">
        <f>M231+N231</f>
        <v>0</v>
      </c>
      <c r="P231" s="235">
        <f>+P179+P205</f>
        <v>0</v>
      </c>
      <c r="Q231" s="263">
        <f t="shared" ref="Q231" si="310">O231+P231</f>
        <v>0</v>
      </c>
      <c r="R231" s="232">
        <f t="shared" si="308"/>
        <v>0</v>
      </c>
      <c r="S231" s="233">
        <f t="shared" si="308"/>
        <v>0</v>
      </c>
      <c r="T231" s="242">
        <f>R231+S231</f>
        <v>0</v>
      </c>
      <c r="U231" s="235">
        <f>+U179+U205</f>
        <v>0</v>
      </c>
      <c r="V231" s="263">
        <f t="shared" ref="V231" si="311">T231+U231</f>
        <v>0</v>
      </c>
      <c r="W231" s="3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312">+M229+M230+M231</f>
        <v>0</v>
      </c>
      <c r="N232" s="245">
        <f t="shared" si="312"/>
        <v>0</v>
      </c>
      <c r="O232" s="246">
        <f t="shared" si="312"/>
        <v>0</v>
      </c>
      <c r="P232" s="247">
        <f t="shared" si="312"/>
        <v>0</v>
      </c>
      <c r="Q232" s="246">
        <f t="shared" si="312"/>
        <v>0</v>
      </c>
      <c r="R232" s="245">
        <f t="shared" si="312"/>
        <v>0</v>
      </c>
      <c r="S232" s="245">
        <f t="shared" si="312"/>
        <v>0</v>
      </c>
      <c r="T232" s="246">
        <f t="shared" si="312"/>
        <v>0</v>
      </c>
      <c r="U232" s="247">
        <f t="shared" si="312"/>
        <v>0</v>
      </c>
      <c r="V232" s="246">
        <f t="shared" si="312"/>
        <v>0</v>
      </c>
      <c r="W232" s="337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313">+M224+M228+M232</f>
        <v>0</v>
      </c>
      <c r="N233" s="239">
        <f t="shared" si="313"/>
        <v>0</v>
      </c>
      <c r="O233" s="240">
        <f t="shared" si="313"/>
        <v>0</v>
      </c>
      <c r="P233" s="238">
        <f t="shared" si="313"/>
        <v>0</v>
      </c>
      <c r="Q233" s="240">
        <f t="shared" si="313"/>
        <v>0</v>
      </c>
      <c r="R233" s="238">
        <f t="shared" si="313"/>
        <v>0</v>
      </c>
      <c r="S233" s="239">
        <f t="shared" si="313"/>
        <v>0</v>
      </c>
      <c r="T233" s="240">
        <f t="shared" si="313"/>
        <v>0</v>
      </c>
      <c r="U233" s="238">
        <f t="shared" si="313"/>
        <v>0</v>
      </c>
      <c r="V233" s="240">
        <f t="shared" si="313"/>
        <v>0</v>
      </c>
      <c r="W233" s="335">
        <f t="shared" ref="W233" si="314">IF(Q233=0,0,((V233/Q233)-1)*100)</f>
        <v>0</v>
      </c>
    </row>
    <row r="234" spans="1:23" ht="14.25" thickTop="1" thickBot="1" x14ac:dyDescent="0.25">
      <c r="L234" s="237" t="s">
        <v>34</v>
      </c>
      <c r="M234" s="238">
        <f t="shared" ref="M234:V234" si="315">+M220+M224+M228+M232</f>
        <v>0</v>
      </c>
      <c r="N234" s="239">
        <f t="shared" si="315"/>
        <v>0</v>
      </c>
      <c r="O234" s="240">
        <f t="shared" si="315"/>
        <v>0</v>
      </c>
      <c r="P234" s="238">
        <f t="shared" si="315"/>
        <v>0</v>
      </c>
      <c r="Q234" s="240">
        <f t="shared" si="315"/>
        <v>0</v>
      </c>
      <c r="R234" s="238">
        <f t="shared" si="315"/>
        <v>0</v>
      </c>
      <c r="S234" s="239">
        <f t="shared" si="315"/>
        <v>0</v>
      </c>
      <c r="T234" s="240">
        <f t="shared" si="315"/>
        <v>0</v>
      </c>
      <c r="U234" s="238">
        <f t="shared" si="315"/>
        <v>0</v>
      </c>
      <c r="V234" s="240">
        <f t="shared" si="315"/>
        <v>0</v>
      </c>
      <c r="W234" s="335">
        <f>IF(Q234=0,0,((V234/Q234)-1)*100)</f>
        <v>0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dT0QGZF3zfzmfziPN4m2MX3HcQKdgIRjclDJyatk9sBhBJRAYrrn/UWcz5+7TnwKM3OsbpcU/69eVUS27Mk0gg==" saltValue="r0x1k0EJqL9V67AQ+o5jRg==" spinCount="100000" sheet="1" objects="1" scenarios="1"/>
  <mergeCells count="42">
    <mergeCell ref="L210:W210"/>
    <mergeCell ref="L211:W211"/>
    <mergeCell ref="L133:W133"/>
    <mergeCell ref="L158:W158"/>
    <mergeCell ref="L159:W159"/>
    <mergeCell ref="L184:W184"/>
    <mergeCell ref="L185:W185"/>
    <mergeCell ref="M135:Q135"/>
    <mergeCell ref="R135:V135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L28:W28"/>
    <mergeCell ref="C31:E31"/>
    <mergeCell ref="F31:H31"/>
    <mergeCell ref="M31:Q31"/>
    <mergeCell ref="R31:V31"/>
    <mergeCell ref="B29:I29"/>
    <mergeCell ref="L29:W29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M83:Q83"/>
    <mergeCell ref="R83:V83"/>
    <mergeCell ref="M109:Q109"/>
    <mergeCell ref="R109:V109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127" priority="827" operator="containsText" text="NOT OK">
      <formula>NOT(ISERROR(SEARCH("NOT OK",A1)))</formula>
    </cfRule>
  </conditionalFormatting>
  <conditionalFormatting sqref="A15:A16 K15:K16">
    <cfRule type="containsText" dxfId="126" priority="659" operator="containsText" text="NOT OK">
      <formula>NOT(ISERROR(SEARCH("NOT OK",A15)))</formula>
    </cfRule>
  </conditionalFormatting>
  <conditionalFormatting sqref="K41 A41">
    <cfRule type="containsText" dxfId="125" priority="658" operator="containsText" text="NOT OK">
      <formula>NOT(ISERROR(SEARCH("NOT OK",A41)))</formula>
    </cfRule>
  </conditionalFormatting>
  <conditionalFormatting sqref="K67 A67">
    <cfRule type="containsText" dxfId="124" priority="656" operator="containsText" text="NOT OK">
      <formula>NOT(ISERROR(SEARCH("NOT OK",A67)))</formula>
    </cfRule>
  </conditionalFormatting>
  <conditionalFormatting sqref="A119 K119">
    <cfRule type="containsText" dxfId="123" priority="653" operator="containsText" text="NOT OK">
      <formula>NOT(ISERROR(SEARCH("NOT OK",A119)))</formula>
    </cfRule>
  </conditionalFormatting>
  <conditionalFormatting sqref="K145 A145">
    <cfRule type="containsText" dxfId="122" priority="651" operator="containsText" text="NOT OK">
      <formula>NOT(ISERROR(SEARCH("NOT OK",A145)))</formula>
    </cfRule>
  </conditionalFormatting>
  <conditionalFormatting sqref="K197 A197">
    <cfRule type="containsText" dxfId="121" priority="648" operator="containsText" text="NOT OK">
      <formula>NOT(ISERROR(SEARCH("NOT OK",A197)))</formula>
    </cfRule>
  </conditionalFormatting>
  <conditionalFormatting sqref="K223 A223">
    <cfRule type="containsText" dxfId="120" priority="646" operator="containsText" text="NOT OK">
      <formula>NOT(ISERROR(SEARCH("NOT OK",A223)))</formula>
    </cfRule>
  </conditionalFormatting>
  <conditionalFormatting sqref="A223 K223">
    <cfRule type="containsText" dxfId="119" priority="644" operator="containsText" text="NOT OK">
      <formula>NOT(ISERROR(SEARCH("NOT OK",A223)))</formula>
    </cfRule>
  </conditionalFormatting>
  <conditionalFormatting sqref="A26 K26">
    <cfRule type="containsText" dxfId="118" priority="619" operator="containsText" text="NOT OK">
      <formula>NOT(ISERROR(SEARCH("NOT OK",A26)))</formula>
    </cfRule>
  </conditionalFormatting>
  <conditionalFormatting sqref="K104 A104">
    <cfRule type="containsText" dxfId="117" priority="614" operator="containsText" text="NOT OK">
      <formula>NOT(ISERROR(SEARCH("NOT OK",A104)))</formula>
    </cfRule>
  </conditionalFormatting>
  <conditionalFormatting sqref="A182 K182">
    <cfRule type="containsText" dxfId="116" priority="608" operator="containsText" text="NOT OK">
      <formula>NOT(ISERROR(SEARCH("NOT OK",A182)))</formula>
    </cfRule>
  </conditionalFormatting>
  <conditionalFormatting sqref="A208 K208">
    <cfRule type="containsText" dxfId="115" priority="536" operator="containsText" text="NOT OK">
      <formula>NOT(ISERROR(SEARCH("NOT OK",A208)))</formula>
    </cfRule>
  </conditionalFormatting>
  <conditionalFormatting sqref="K42 A42">
    <cfRule type="containsText" dxfId="114" priority="269" operator="containsText" text="NOT OK">
      <formula>NOT(ISERROR(SEARCH("NOT OK",A42)))</formula>
    </cfRule>
  </conditionalFormatting>
  <conditionalFormatting sqref="K224 A224">
    <cfRule type="containsText" dxfId="113" priority="261" operator="containsText" text="NOT OK">
      <formula>NOT(ISERROR(SEARCH("NOT OK",A224)))</formula>
    </cfRule>
  </conditionalFormatting>
  <conditionalFormatting sqref="A42 K42">
    <cfRule type="containsText" dxfId="112" priority="268" operator="containsText" text="NOT OK">
      <formula>NOT(ISERROR(SEARCH("NOT OK",A42)))</formula>
    </cfRule>
  </conditionalFormatting>
  <conditionalFormatting sqref="K25 A25">
    <cfRule type="containsText" dxfId="111" priority="259" operator="containsText" text="NOT OK">
      <formula>NOT(ISERROR(SEARCH("NOT OK",A25)))</formula>
    </cfRule>
  </conditionalFormatting>
  <conditionalFormatting sqref="K68 A68">
    <cfRule type="containsText" dxfId="110" priority="256" operator="containsText" text="NOT OK">
      <formula>NOT(ISERROR(SEARCH("NOT OK",A68)))</formula>
    </cfRule>
  </conditionalFormatting>
  <conditionalFormatting sqref="A68 K68">
    <cfRule type="containsText" dxfId="109" priority="255" operator="containsText" text="NOT OK">
      <formula>NOT(ISERROR(SEARCH("NOT OK",A68)))</formula>
    </cfRule>
  </conditionalFormatting>
  <conditionalFormatting sqref="K103 A103">
    <cfRule type="containsText" dxfId="108" priority="248" operator="containsText" text="NOT OK">
      <formula>NOT(ISERROR(SEARCH("NOT OK",A103)))</formula>
    </cfRule>
  </conditionalFormatting>
  <conditionalFormatting sqref="A120 K120">
    <cfRule type="containsText" dxfId="107" priority="247" operator="containsText" text="NOT OK">
      <formula>NOT(ISERROR(SEARCH("NOT OK",A120)))</formula>
    </cfRule>
  </conditionalFormatting>
  <conditionalFormatting sqref="A146 K146">
    <cfRule type="containsText" dxfId="106" priority="242" operator="containsText" text="NOT OK">
      <formula>NOT(ISERROR(SEARCH("NOT OK",A146)))</formula>
    </cfRule>
  </conditionalFormatting>
  <conditionalFormatting sqref="K181 A181">
    <cfRule type="containsText" dxfId="105" priority="234" operator="containsText" text="NOT OK">
      <formula>NOT(ISERROR(SEARCH("NOT OK",A181)))</formula>
    </cfRule>
  </conditionalFormatting>
  <conditionalFormatting sqref="K172 A172">
    <cfRule type="containsText" dxfId="104" priority="236" operator="containsText" text="NOT OK">
      <formula>NOT(ISERROR(SEARCH("NOT OK",A172)))</formula>
    </cfRule>
  </conditionalFormatting>
  <conditionalFormatting sqref="K198 A198">
    <cfRule type="containsText" dxfId="103" priority="233" operator="containsText" text="NOT OK">
      <formula>NOT(ISERROR(SEARCH("NOT OK",A198)))</formula>
    </cfRule>
  </conditionalFormatting>
  <conditionalFormatting sqref="A180 K180">
    <cfRule type="containsText" dxfId="102" priority="171" operator="containsText" text="NOT OK">
      <formula>NOT(ISERROR(SEARCH("NOT OK",A180)))</formula>
    </cfRule>
  </conditionalFormatting>
  <conditionalFormatting sqref="K102 A102">
    <cfRule type="containsText" dxfId="101" priority="173" operator="containsText" text="NOT OK">
      <formula>NOT(ISERROR(SEARCH("NOT OK",A102)))</formula>
    </cfRule>
  </conditionalFormatting>
  <conditionalFormatting sqref="K207 A207">
    <cfRule type="containsText" dxfId="100" priority="167" operator="containsText" text="NOT OK">
      <formula>NOT(ISERROR(SEARCH("NOT OK",A207)))</formula>
    </cfRule>
  </conditionalFormatting>
  <conditionalFormatting sqref="A24 K24">
    <cfRule type="containsText" dxfId="99" priority="174" operator="containsText" text="NOT OK">
      <formula>NOT(ISERROR(SEARCH("NOT OK",A24)))</formula>
    </cfRule>
  </conditionalFormatting>
  <conditionalFormatting sqref="K207 A207">
    <cfRule type="containsText" dxfId="98" priority="165" operator="containsText" text="NOT OK">
      <formula>NOT(ISERROR(SEARCH("NOT OK",A207)))</formula>
    </cfRule>
  </conditionalFormatting>
  <conditionalFormatting sqref="A206 K206">
    <cfRule type="containsText" dxfId="97" priority="164" operator="containsText" text="NOT OK">
      <formula>NOT(ISERROR(SEARCH("NOT OK",A206)))</formula>
    </cfRule>
  </conditionalFormatting>
  <conditionalFormatting sqref="A52 K52">
    <cfRule type="containsText" dxfId="96" priority="149" operator="containsText" text="NOT OK">
      <formula>NOT(ISERROR(SEARCH("NOT OK",A52)))</formula>
    </cfRule>
  </conditionalFormatting>
  <conditionalFormatting sqref="A52 K52">
    <cfRule type="containsText" dxfId="95" priority="148" operator="containsText" text="NOT OK">
      <formula>NOT(ISERROR(SEARCH("NOT OK",A52)))</formula>
    </cfRule>
  </conditionalFormatting>
  <conditionalFormatting sqref="A50 K50">
    <cfRule type="containsText" dxfId="94" priority="146" operator="containsText" text="NOT OK">
      <formula>NOT(ISERROR(SEARCH("NOT OK",A50)))</formula>
    </cfRule>
  </conditionalFormatting>
  <conditionalFormatting sqref="A78 K78">
    <cfRule type="containsText" dxfId="93" priority="145" operator="containsText" text="NOT OK">
      <formula>NOT(ISERROR(SEARCH("NOT OK",A78)))</formula>
    </cfRule>
  </conditionalFormatting>
  <conditionalFormatting sqref="A78 K78">
    <cfRule type="containsText" dxfId="92" priority="144" operator="containsText" text="NOT OK">
      <formula>NOT(ISERROR(SEARCH("NOT OK",A78)))</formula>
    </cfRule>
  </conditionalFormatting>
  <conditionalFormatting sqref="A76 K76">
    <cfRule type="containsText" dxfId="91" priority="142" operator="containsText" text="NOT OK">
      <formula>NOT(ISERROR(SEARCH("NOT OK",A76)))</formula>
    </cfRule>
  </conditionalFormatting>
  <conditionalFormatting sqref="K130 A130">
    <cfRule type="containsText" dxfId="90" priority="141" operator="containsText" text="NOT OK">
      <formula>NOT(ISERROR(SEARCH("NOT OK",A130)))</formula>
    </cfRule>
  </conditionalFormatting>
  <conditionalFormatting sqref="K130 A130">
    <cfRule type="containsText" dxfId="89" priority="140" operator="containsText" text="NOT OK">
      <formula>NOT(ISERROR(SEARCH("NOT OK",A130)))</formula>
    </cfRule>
  </conditionalFormatting>
  <conditionalFormatting sqref="K129 A129">
    <cfRule type="containsText" dxfId="88" priority="139" operator="containsText" text="NOT OK">
      <formula>NOT(ISERROR(SEARCH("NOT OK",A129)))</formula>
    </cfRule>
  </conditionalFormatting>
  <conditionalFormatting sqref="K128 A128">
    <cfRule type="containsText" dxfId="87" priority="138" operator="containsText" text="NOT OK">
      <formula>NOT(ISERROR(SEARCH("NOT OK",A128)))</formula>
    </cfRule>
  </conditionalFormatting>
  <conditionalFormatting sqref="K156 A156">
    <cfRule type="containsText" dxfId="86" priority="137" operator="containsText" text="NOT OK">
      <formula>NOT(ISERROR(SEARCH("NOT OK",A156)))</formula>
    </cfRule>
  </conditionalFormatting>
  <conditionalFormatting sqref="K156 A156">
    <cfRule type="containsText" dxfId="85" priority="136" operator="containsText" text="NOT OK">
      <formula>NOT(ISERROR(SEARCH("NOT OK",A156)))</formula>
    </cfRule>
  </conditionalFormatting>
  <conditionalFormatting sqref="K155 A155">
    <cfRule type="containsText" dxfId="84" priority="135" operator="containsText" text="NOT OK">
      <formula>NOT(ISERROR(SEARCH("NOT OK",A155)))</formula>
    </cfRule>
  </conditionalFormatting>
  <conditionalFormatting sqref="K154 A154">
    <cfRule type="containsText" dxfId="83" priority="134" operator="containsText" text="NOT OK">
      <formula>NOT(ISERROR(SEARCH("NOT OK",A154)))</formula>
    </cfRule>
  </conditionalFormatting>
  <conditionalFormatting sqref="A234 K234">
    <cfRule type="containsText" dxfId="82" priority="133" operator="containsText" text="NOT OK">
      <formula>NOT(ISERROR(SEARCH("NOT OK",A234)))</formula>
    </cfRule>
  </conditionalFormatting>
  <conditionalFormatting sqref="A234 K234">
    <cfRule type="containsText" dxfId="81" priority="132" operator="containsText" text="NOT OK">
      <formula>NOT(ISERROR(SEARCH("NOT OK",A234)))</formula>
    </cfRule>
  </conditionalFormatting>
  <conditionalFormatting sqref="K233 A233">
    <cfRule type="containsText" dxfId="80" priority="131" operator="containsText" text="NOT OK">
      <formula>NOT(ISERROR(SEARCH("NOT OK",A233)))</formula>
    </cfRule>
  </conditionalFormatting>
  <conditionalFormatting sqref="K233 A233">
    <cfRule type="containsText" dxfId="79" priority="130" operator="containsText" text="NOT OK">
      <formula>NOT(ISERROR(SEARCH("NOT OK",A233)))</formula>
    </cfRule>
  </conditionalFormatting>
  <conditionalFormatting sqref="A232 K232">
    <cfRule type="containsText" dxfId="78" priority="129" operator="containsText" text="NOT OK">
      <formula>NOT(ISERROR(SEARCH("NOT OK",A232)))</formula>
    </cfRule>
  </conditionalFormatting>
  <conditionalFormatting sqref="K51 A51">
    <cfRule type="containsText" dxfId="77" priority="128" operator="containsText" text="NOT OK">
      <formula>NOT(ISERROR(SEARCH("NOT OK",A51)))</formula>
    </cfRule>
  </conditionalFormatting>
  <conditionalFormatting sqref="K77 A77">
    <cfRule type="containsText" dxfId="76" priority="127" operator="containsText" text="NOT OK">
      <formula>NOT(ISERROR(SEARCH("NOT OK",A77)))</formula>
    </cfRule>
  </conditionalFormatting>
  <conditionalFormatting sqref="A31 K31">
    <cfRule type="containsText" dxfId="75" priority="126" operator="containsText" text="NOT OK">
      <formula>NOT(ISERROR(SEARCH("NOT OK",A31)))</formula>
    </cfRule>
  </conditionalFormatting>
  <conditionalFormatting sqref="A57 K57">
    <cfRule type="containsText" dxfId="74" priority="125" operator="containsText" text="NOT OK">
      <formula>NOT(ISERROR(SEARCH("NOT OK",A57)))</formula>
    </cfRule>
  </conditionalFormatting>
  <conditionalFormatting sqref="K109 A109">
    <cfRule type="containsText" dxfId="73" priority="124" operator="containsText" text="NOT OK">
      <formula>NOT(ISERROR(SEARCH("NOT OK",A109)))</formula>
    </cfRule>
  </conditionalFormatting>
  <conditionalFormatting sqref="K135 A135">
    <cfRule type="containsText" dxfId="72" priority="123" operator="containsText" text="NOT OK">
      <formula>NOT(ISERROR(SEARCH("NOT OK",A135)))</formula>
    </cfRule>
  </conditionalFormatting>
  <conditionalFormatting sqref="K187 A187">
    <cfRule type="containsText" dxfId="71" priority="122" operator="containsText" text="NOT OK">
      <formula>NOT(ISERROR(SEARCH("NOT OK",A187)))</formula>
    </cfRule>
  </conditionalFormatting>
  <conditionalFormatting sqref="K213 A213">
    <cfRule type="containsText" dxfId="70" priority="121" operator="containsText" text="NOT OK">
      <formula>NOT(ISERROR(SEARCH("NOT OK",A213)))</formula>
    </cfRule>
  </conditionalFormatting>
  <conditionalFormatting sqref="K46:K48 A46:A48">
    <cfRule type="containsText" dxfId="69" priority="57" operator="containsText" text="NOT OK">
      <formula>NOT(ISERROR(SEARCH("NOT OK",A46)))</formula>
    </cfRule>
  </conditionalFormatting>
  <conditionalFormatting sqref="K72:K74 A72:A74">
    <cfRule type="containsText" dxfId="68" priority="54" operator="containsText" text="NOT OK">
      <formula>NOT(ISERROR(SEARCH("NOT OK",A72)))</formula>
    </cfRule>
  </conditionalFormatting>
  <conditionalFormatting sqref="A124:A126 K124:K126">
    <cfRule type="containsText" dxfId="67" priority="51" operator="containsText" text="NOT OK">
      <formula>NOT(ISERROR(SEARCH("NOT OK",A124)))</formula>
    </cfRule>
  </conditionalFormatting>
  <conditionalFormatting sqref="A150:A152 K150:K152">
    <cfRule type="containsText" dxfId="66" priority="48" operator="containsText" text="NOT OK">
      <formula>NOT(ISERROR(SEARCH("NOT OK",A150)))</formula>
    </cfRule>
  </conditionalFormatting>
  <conditionalFormatting sqref="K202:K204 A202:A204">
    <cfRule type="containsText" dxfId="65" priority="45" operator="containsText" text="NOT OK">
      <formula>NOT(ISERROR(SEARCH("NOT OK",A202)))</formula>
    </cfRule>
  </conditionalFormatting>
  <conditionalFormatting sqref="K228:K230 A228:A230">
    <cfRule type="containsText" dxfId="64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2" min="11" max="22" man="1"/>
    <brk id="163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235"/>
  <sheetViews>
    <sheetView zoomScaleNormal="100" workbookViewId="0">
      <selection activeCell="A10" sqref="A10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3.140625" style="1" customWidth="1"/>
    <col min="4" max="4" width="13.28515625" style="1" customWidth="1"/>
    <col min="5" max="5" width="13.42578125" style="1" customWidth="1"/>
    <col min="6" max="6" width="11.7109375" style="1" customWidth="1"/>
    <col min="7" max="7" width="13" style="1" customWidth="1"/>
    <col min="8" max="8" width="13.85546875" style="1" customWidth="1"/>
    <col min="9" max="9" width="11.85546875" style="2" customWidth="1"/>
    <col min="10" max="10" width="7" style="1" customWidth="1"/>
    <col min="11" max="11" width="7" style="3"/>
    <col min="12" max="12" width="13" style="1" customWidth="1"/>
    <col min="13" max="13" width="14.140625" style="1" customWidth="1"/>
    <col min="14" max="14" width="12.85546875" style="1" customWidth="1"/>
    <col min="15" max="15" width="15.7109375" style="1" customWidth="1"/>
    <col min="16" max="16" width="13.140625" style="1" customWidth="1"/>
    <col min="17" max="18" width="14" style="1" customWidth="1"/>
    <col min="19" max="19" width="12.85546875" style="1" customWidth="1"/>
    <col min="20" max="20" width="16.7109375" style="1" customWidth="1"/>
    <col min="21" max="21" width="13.28515625" style="1" customWidth="1"/>
    <col min="22" max="22" width="13.42578125" style="1" customWidth="1"/>
    <col min="23" max="23" width="15.28515625" style="2" customWidth="1"/>
    <col min="24" max="16384" width="7" style="1"/>
  </cols>
  <sheetData>
    <row r="1" spans="1:23" ht="13.5" thickBot="1" x14ac:dyDescent="0.25"/>
    <row r="2" spans="1:23" ht="13.5" thickTop="1" x14ac:dyDescent="0.2">
      <c r="B2" s="514" t="s">
        <v>0</v>
      </c>
      <c r="C2" s="515"/>
      <c r="D2" s="515"/>
      <c r="E2" s="515"/>
      <c r="F2" s="515"/>
      <c r="G2" s="515"/>
      <c r="H2" s="515"/>
      <c r="I2" s="516"/>
      <c r="J2" s="3"/>
      <c r="L2" s="517" t="s">
        <v>1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9"/>
    </row>
    <row r="3" spans="1:23" ht="13.5" thickBot="1" x14ac:dyDescent="0.25">
      <c r="B3" s="520" t="s">
        <v>2</v>
      </c>
      <c r="C3" s="521"/>
      <c r="D3" s="521"/>
      <c r="E3" s="521"/>
      <c r="F3" s="521"/>
      <c r="G3" s="521"/>
      <c r="H3" s="521"/>
      <c r="I3" s="522"/>
      <c r="J3" s="3"/>
      <c r="L3" s="523" t="s">
        <v>3</v>
      </c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5"/>
    </row>
    <row r="4" spans="1:23" ht="14.25" thickTop="1" thickBot="1" x14ac:dyDescent="0.25">
      <c r="B4" s="100"/>
      <c r="C4" s="101"/>
      <c r="D4" s="101"/>
      <c r="E4" s="101"/>
      <c r="F4" s="101"/>
      <c r="G4" s="101"/>
      <c r="H4" s="101"/>
      <c r="I4" s="102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3"/>
      <c r="C5" s="526" t="s">
        <v>4</v>
      </c>
      <c r="D5" s="527"/>
      <c r="E5" s="528"/>
      <c r="F5" s="526" t="s">
        <v>5</v>
      </c>
      <c r="G5" s="527"/>
      <c r="H5" s="528"/>
      <c r="I5" s="104" t="s">
        <v>6</v>
      </c>
      <c r="J5" s="3"/>
      <c r="L5" s="11"/>
      <c r="M5" s="529" t="s">
        <v>4</v>
      </c>
      <c r="N5" s="530"/>
      <c r="O5" s="530"/>
      <c r="P5" s="530"/>
      <c r="Q5" s="531"/>
      <c r="R5" s="529" t="s">
        <v>5</v>
      </c>
      <c r="S5" s="530"/>
      <c r="T5" s="530"/>
      <c r="U5" s="530"/>
      <c r="V5" s="531"/>
      <c r="W5" s="12" t="s">
        <v>6</v>
      </c>
    </row>
    <row r="6" spans="1:23" ht="13.5" thickTop="1" x14ac:dyDescent="0.2">
      <c r="B6" s="105" t="s">
        <v>7</v>
      </c>
      <c r="C6" s="106"/>
      <c r="D6" s="107"/>
      <c r="E6" s="108"/>
      <c r="F6" s="106"/>
      <c r="G6" s="107"/>
      <c r="H6" s="108"/>
      <c r="I6" s="109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0"/>
      <c r="C7" s="111" t="s">
        <v>9</v>
      </c>
      <c r="D7" s="112" t="s">
        <v>10</v>
      </c>
      <c r="E7" s="503" t="s">
        <v>11</v>
      </c>
      <c r="F7" s="111" t="s">
        <v>9</v>
      </c>
      <c r="G7" s="112" t="s">
        <v>10</v>
      </c>
      <c r="H7" s="503" t="s">
        <v>11</v>
      </c>
      <c r="I7" s="113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5"/>
      <c r="C8" s="114"/>
      <c r="D8" s="115"/>
      <c r="E8" s="145"/>
      <c r="F8" s="114"/>
      <c r="G8" s="115"/>
      <c r="H8" s="145"/>
      <c r="I8" s="117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5" t="s">
        <v>16</v>
      </c>
      <c r="C9" s="118">
        <f>+'Lcc_BKK+DMK'!C9+Lcc_CNX!C9+Lcc_HDY!C9+Lcc_HKT!C9+Lcc_CEI!C9</f>
        <v>8507</v>
      </c>
      <c r="D9" s="120">
        <f>+'Lcc_BKK+DMK'!D9+Lcc_CNX!D9+Lcc_HDY!D9+Lcc_HKT!D9+Lcc_CEI!D9</f>
        <v>8486</v>
      </c>
      <c r="E9" s="146">
        <f>SUM(C9:D9)</f>
        <v>16993</v>
      </c>
      <c r="F9" s="118">
        <f>+'Lcc_BKK+DMK'!F9+Lcc_CNX!F9+Lcc_HDY!F9+Lcc_HKT!F9+Lcc_CEI!F9</f>
        <v>19</v>
      </c>
      <c r="G9" s="120">
        <f>+'Lcc_BKK+DMK'!G9+Lcc_CNX!G9+Lcc_HDY!G9+Lcc_HKT!G9+Lcc_CEI!G9</f>
        <v>20</v>
      </c>
      <c r="H9" s="146">
        <f>SUM(F9:G9)</f>
        <v>39</v>
      </c>
      <c r="I9" s="121">
        <f>IF(E9=0,0,((H9/E9)-1)*100)</f>
        <v>-99.770493732713476</v>
      </c>
      <c r="J9" s="3"/>
      <c r="L9" s="13" t="s">
        <v>16</v>
      </c>
      <c r="M9" s="39">
        <f>'Lcc_BKK+DMK'!M9+Lcc_CNX!M9+Lcc_HDY!M9+Lcc_HKT!M9+Lcc_CEI!M9</f>
        <v>1329621</v>
      </c>
      <c r="N9" s="37">
        <f>'Lcc_BKK+DMK'!N9+Lcc_CNX!N9+Lcc_HDY!N9+Lcc_HKT!N9+Lcc_CEI!N9</f>
        <v>1359896</v>
      </c>
      <c r="O9" s="163">
        <f t="shared" ref="O9:O11" si="0">SUM(M9:N9)</f>
        <v>2689517</v>
      </c>
      <c r="P9" s="138">
        <f>+Lcc_BKK!P9+Lcc_DMK!P9+Lcc_CNX!P9+Lcc_HDY!P9+Lcc_HKT!P9+Lcc_CEI!P9</f>
        <v>2359</v>
      </c>
      <c r="Q9" s="163">
        <f>O9+P9</f>
        <v>2691876</v>
      </c>
      <c r="R9" s="39">
        <f>'Lcc_BKK+DMK'!R9+Lcc_CNX!R9+Lcc_HDY!R9+Lcc_HKT!R9+Lcc_CEI!R9</f>
        <v>1001</v>
      </c>
      <c r="S9" s="37">
        <f>'Lcc_BKK+DMK'!S9+Lcc_CNX!S9+Lcc_HDY!S9+Lcc_HKT!S9+Lcc_CEI!S9</f>
        <v>991</v>
      </c>
      <c r="T9" s="163">
        <f t="shared" ref="T9" si="1">SUM(R9:S9)</f>
        <v>1992</v>
      </c>
      <c r="U9" s="138">
        <f>+Lcc_BKK!U9+Lcc_DMK!U9+Lcc_CNX!U9+Lcc_HDY!U9+Lcc_HKT!U9+Lcc_CEI!U9</f>
        <v>0</v>
      </c>
      <c r="V9" s="163">
        <f>T9+U9</f>
        <v>1992</v>
      </c>
      <c r="W9" s="40">
        <f>IF(Q9=0,0,((V9/Q9)-1)*100)</f>
        <v>-99.925999563129949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5" t="s">
        <v>17</v>
      </c>
      <c r="C10" s="118">
        <f>+'Lcc_BKK+DMK'!C10+Lcc_CNX!C10+Lcc_HDY!C10+Lcc_HKT!C10+Lcc_CEI!C10</f>
        <v>8049</v>
      </c>
      <c r="D10" s="120">
        <f>+'Lcc_BKK+DMK'!D10+Lcc_CNX!D10+Lcc_HDY!D10+Lcc_HKT!D10+Lcc_CEI!D10</f>
        <v>8049</v>
      </c>
      <c r="E10" s="146">
        <f t="shared" ref="E10:E13" si="2">SUM(C10:D10)</f>
        <v>16098</v>
      </c>
      <c r="F10" s="118">
        <f>+'Lcc_BKK+DMK'!F10+Lcc_CNX!F10+Lcc_HDY!F10+Lcc_HKT!F10+Lcc_CEI!F10</f>
        <v>20</v>
      </c>
      <c r="G10" s="120">
        <f>+'Lcc_BKK+DMK'!G10+Lcc_CNX!G10+Lcc_HDY!G10+Lcc_HKT!G10+Lcc_CEI!G10</f>
        <v>19</v>
      </c>
      <c r="H10" s="146">
        <f t="shared" ref="H10:H26" si="3">SUM(F10:G10)</f>
        <v>39</v>
      </c>
      <c r="I10" s="121">
        <f t="shared" ref="I10:I26" si="4">IF(E10=0,0,((H10/E10)-1)*100)</f>
        <v>-99.757733879985082</v>
      </c>
      <c r="J10" s="3"/>
      <c r="K10" s="6"/>
      <c r="L10" s="13" t="s">
        <v>17</v>
      </c>
      <c r="M10" s="39">
        <f>'Lcc_BKK+DMK'!M10+Lcc_CNX!M10+Lcc_HDY!M10+Lcc_HKT!M10+Lcc_CEI!M10</f>
        <v>1322002</v>
      </c>
      <c r="N10" s="37">
        <f>'Lcc_BKK+DMK'!N10+Lcc_CNX!N10+Lcc_HDY!N10+Lcc_HKT!N10+Lcc_CEI!N10</f>
        <v>1309990</v>
      </c>
      <c r="O10" s="163">
        <f t="shared" si="0"/>
        <v>2631992</v>
      </c>
      <c r="P10" s="138">
        <f>+Lcc_BKK!P10+Lcc_DMK!P10+Lcc_CNX!P10+Lcc_HDY!P10+Lcc_HKT!P10+Lcc_CEI!P10</f>
        <v>2758</v>
      </c>
      <c r="Q10" s="163">
        <f t="shared" ref="Q10:Q11" si="5">O10+P10</f>
        <v>2634750</v>
      </c>
      <c r="R10" s="39">
        <f>'Lcc_BKK+DMK'!R10+Lcc_CNX!R10+Lcc_HDY!R10+Lcc_HKT!R10+Lcc_CEI!R10</f>
        <v>628</v>
      </c>
      <c r="S10" s="37">
        <f>'Lcc_BKK+DMK'!S10+Lcc_CNX!S10+Lcc_HDY!S10+Lcc_HKT!S10+Lcc_CEI!S10</f>
        <v>726</v>
      </c>
      <c r="T10" s="163">
        <f t="shared" ref="T10:T11" si="6">SUM(R10:S10)</f>
        <v>1354</v>
      </c>
      <c r="U10" s="138">
        <f>+Lcc_BKK!U10+Lcc_DMK!U10+Lcc_CNX!U10+Lcc_HDY!U10+Lcc_HKT!U10+Lcc_CEI!U10</f>
        <v>0</v>
      </c>
      <c r="V10" s="163">
        <f t="shared" ref="V10:V11" si="7">T10+U10</f>
        <v>1354</v>
      </c>
      <c r="W10" s="40">
        <f t="shared" ref="W10:W11" si="8">IF(Q10=0,0,((V10/Q10)-1)*100)</f>
        <v>-99.948609925040316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0" t="s">
        <v>18</v>
      </c>
      <c r="C11" s="122">
        <f>+'Lcc_BKK+DMK'!C11+Lcc_CNX!C11+Lcc_HDY!C11+Lcc_HKT!C11+Lcc_CEI!C11</f>
        <v>8480</v>
      </c>
      <c r="D11" s="123">
        <f>+'Lcc_BKK+DMK'!D11+Lcc_CNX!D11+Lcc_HDY!D11+Lcc_HKT!D11+Lcc_CEI!D11</f>
        <v>8467</v>
      </c>
      <c r="E11" s="146">
        <f t="shared" si="2"/>
        <v>16947</v>
      </c>
      <c r="F11" s="122">
        <f>+'Lcc_BKK+DMK'!F11+Lcc_CNX!F11+Lcc_HDY!F11+Lcc_HKT!F11+Lcc_CEI!F11</f>
        <v>52</v>
      </c>
      <c r="G11" s="123">
        <f>+'Lcc_BKK+DMK'!G11+Lcc_CNX!G11+Lcc_HDY!G11+Lcc_HKT!G11+Lcc_CEI!G11</f>
        <v>52</v>
      </c>
      <c r="H11" s="146">
        <f t="shared" si="3"/>
        <v>104</v>
      </c>
      <c r="I11" s="121">
        <f t="shared" si="4"/>
        <v>-99.386322062901982</v>
      </c>
      <c r="J11" s="3"/>
      <c r="K11" s="6"/>
      <c r="L11" s="22" t="s">
        <v>18</v>
      </c>
      <c r="M11" s="39">
        <f>'Lcc_BKK+DMK'!M11+Lcc_CNX!M11+Lcc_HDY!M11+Lcc_HKT!M11+Lcc_CEI!M11</f>
        <v>1468410</v>
      </c>
      <c r="N11" s="37">
        <f>'Lcc_BKK+DMK'!N11+Lcc_CNX!N11+Lcc_HDY!N11+Lcc_HKT!N11+Lcc_CEI!N11</f>
        <v>1445463</v>
      </c>
      <c r="O11" s="163">
        <f t="shared" si="0"/>
        <v>2913873</v>
      </c>
      <c r="P11" s="138">
        <f>+Lcc_BKK!P11+Lcc_DMK!P11+Lcc_CNX!P11+Lcc_HDY!P11+Lcc_HKT!P11+Lcc_CEI!P11</f>
        <v>4088</v>
      </c>
      <c r="Q11" s="163">
        <f t="shared" si="5"/>
        <v>2917961</v>
      </c>
      <c r="R11" s="39">
        <f>'Lcc_BKK+DMK'!R11+Lcc_CNX!R11+Lcc_HDY!R11+Lcc_HKT!R11+Lcc_CEI!R11</f>
        <v>1629</v>
      </c>
      <c r="S11" s="37">
        <f>'Lcc_BKK+DMK'!S11+Lcc_CNX!S11+Lcc_HDY!S11+Lcc_HKT!S11+Lcc_CEI!S11</f>
        <v>1565</v>
      </c>
      <c r="T11" s="163">
        <f t="shared" si="6"/>
        <v>3194</v>
      </c>
      <c r="U11" s="138">
        <f>+Lcc_BKK!U11+Lcc_DMK!U11+Lcc_CNX!U11+Lcc_HDY!U11+Lcc_HKT!U11+Lcc_CEI!U11</f>
        <v>0</v>
      </c>
      <c r="V11" s="163">
        <f t="shared" si="7"/>
        <v>3194</v>
      </c>
      <c r="W11" s="40">
        <f t="shared" si="8"/>
        <v>-99.890540003790321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4" t="s">
        <v>19</v>
      </c>
      <c r="C12" s="125">
        <f t="shared" ref="C12:D12" si="9">+C9+C10+C11</f>
        <v>25036</v>
      </c>
      <c r="D12" s="127">
        <f t="shared" si="9"/>
        <v>25002</v>
      </c>
      <c r="E12" s="149">
        <f t="shared" si="2"/>
        <v>50038</v>
      </c>
      <c r="F12" s="125">
        <f>+'Lcc_BKK+DMK'!F12+Lcc_CNX!F12+Lcc_HDY!F12+Lcc_HKT!F12+Lcc_CEI!F12</f>
        <v>91</v>
      </c>
      <c r="G12" s="127">
        <f>+'Lcc_BKK+DMK'!G12+Lcc_CNX!G12+Lcc_HDY!G12+Lcc_HKT!G12+Lcc_CEI!G12</f>
        <v>91</v>
      </c>
      <c r="H12" s="149">
        <f t="shared" si="3"/>
        <v>182</v>
      </c>
      <c r="I12" s="128">
        <f t="shared" si="4"/>
        <v>-99.636276429913266</v>
      </c>
      <c r="J12" s="3"/>
      <c r="L12" s="41" t="s">
        <v>19</v>
      </c>
      <c r="M12" s="45">
        <f t="shared" ref="M12:Q12" si="10">+M9+M10+M11</f>
        <v>4120033</v>
      </c>
      <c r="N12" s="43">
        <f t="shared" si="10"/>
        <v>4115349</v>
      </c>
      <c r="O12" s="164">
        <f t="shared" si="10"/>
        <v>8235382</v>
      </c>
      <c r="P12" s="43">
        <f t="shared" si="10"/>
        <v>9205</v>
      </c>
      <c r="Q12" s="164">
        <f t="shared" si="10"/>
        <v>8244587</v>
      </c>
      <c r="R12" s="45">
        <f t="shared" ref="R12:V12" si="11">+R9+R10+R11</f>
        <v>3258</v>
      </c>
      <c r="S12" s="43">
        <f t="shared" si="11"/>
        <v>3282</v>
      </c>
      <c r="T12" s="164">
        <f t="shared" si="11"/>
        <v>6540</v>
      </c>
      <c r="U12" s="43">
        <f t="shared" si="11"/>
        <v>0</v>
      </c>
      <c r="V12" s="164">
        <f t="shared" si="11"/>
        <v>6540</v>
      </c>
      <c r="W12" s="46">
        <f t="shared" ref="W12:W13" si="12">IF(Q12=0,0,((V12/Q12)-1)*100)</f>
        <v>-99.920675226060439</v>
      </c>
    </row>
    <row r="13" spans="1:23" ht="13.5" thickTop="1" x14ac:dyDescent="0.2">
      <c r="A13" s="3" t="str">
        <f t="shared" ref="A13:A65" si="13">IF(ISERROR(F13/G13)," ",IF(F13/G13&gt;0.5,IF(F13/G13&lt;1.5," ","NOT OK"),"NOT OK"))</f>
        <v xml:space="preserve"> </v>
      </c>
      <c r="B13" s="105" t="s">
        <v>20</v>
      </c>
      <c r="C13" s="118">
        <f>+'Lcc_BKK+DMK'!C13+Lcc_CNX!C13+Lcc_HDY!C13+Lcc_HKT!C13+Lcc_CEI!C13</f>
        <v>8721</v>
      </c>
      <c r="D13" s="120">
        <f>+'Lcc_BKK+DMK'!D13+Lcc_CNX!D13+Lcc_HDY!D13+Lcc_HKT!D13+Lcc_CEI!D13</f>
        <v>8723</v>
      </c>
      <c r="E13" s="146">
        <f t="shared" si="2"/>
        <v>17444</v>
      </c>
      <c r="F13" s="118">
        <f>+'Lcc_BKK+DMK'!F13+Lcc_CNX!F13+Lcc_HDY!F13+Lcc_HKT!F13+Lcc_CEI!F13</f>
        <v>66</v>
      </c>
      <c r="G13" s="120">
        <f>+'Lcc_BKK+DMK'!G13+Lcc_CNX!G13+Lcc_HDY!G13+Lcc_HKT!G13+Lcc_CEI!G13</f>
        <v>66</v>
      </c>
      <c r="H13" s="146">
        <f t="shared" si="3"/>
        <v>132</v>
      </c>
      <c r="I13" s="121">
        <f t="shared" si="4"/>
        <v>-99.24329282274708</v>
      </c>
      <c r="J13" s="3"/>
      <c r="L13" s="13" t="s">
        <v>20</v>
      </c>
      <c r="M13" s="39">
        <f>'Lcc_BKK+DMK'!M13+Lcc_CNX!M13+Lcc_HDY!M13+Lcc_HKT!M13+Lcc_CEI!M13</f>
        <v>1430825</v>
      </c>
      <c r="N13" s="486">
        <f>'Lcc_BKK+DMK'!N13+Lcc_CNX!N13+Lcc_HDY!N13+Lcc_HKT!N13+Lcc_CEI!N13</f>
        <v>1477263</v>
      </c>
      <c r="O13" s="163">
        <f t="shared" ref="O13" si="14">SUM(M13:N13)</f>
        <v>2908088</v>
      </c>
      <c r="P13" s="138">
        <f>+Lcc_BKK!P13+Lcc_DMK!P13+Lcc_CNX!P13+Lcc_HDY!P13+Lcc_HKT!P13+Lcc_CEI!P13</f>
        <v>3791</v>
      </c>
      <c r="Q13" s="163">
        <f t="shared" ref="Q13" si="15">O13+P13</f>
        <v>2911879</v>
      </c>
      <c r="R13" s="39">
        <f>'Lcc_BKK+DMK'!R13+Lcc_CNX!R13+Lcc_HDY!R13+Lcc_HKT!R13+Lcc_CEI!R13</f>
        <v>1311</v>
      </c>
      <c r="S13" s="486">
        <f>'Lcc_BKK+DMK'!S13+Lcc_CNX!S13+Lcc_HDY!S13+Lcc_HKT!S13+Lcc_CEI!S13</f>
        <v>1561</v>
      </c>
      <c r="T13" s="163">
        <f t="shared" ref="T13" si="16">SUM(R13:S13)</f>
        <v>2872</v>
      </c>
      <c r="U13" s="138">
        <f>+Lcc_BKK!U13+Lcc_DMK!U13+Lcc_CNX!U13+Lcc_HDY!U13+Lcc_HKT!U13+Lcc_CEI!U13</f>
        <v>0</v>
      </c>
      <c r="V13" s="163">
        <f t="shared" ref="V13" si="17">T13+U13</f>
        <v>2872</v>
      </c>
      <c r="W13" s="40">
        <f t="shared" si="12"/>
        <v>-99.901369528060741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5" t="s">
        <v>21</v>
      </c>
      <c r="C14" s="118">
        <f>+'Lcc_BKK+DMK'!C14+Lcc_CNX!C14+Lcc_HDY!C14+Lcc_HKT!C14+Lcc_CEI!C14</f>
        <v>5968</v>
      </c>
      <c r="D14" s="120">
        <f>+'Lcc_BKK+DMK'!D14+Lcc_CNX!D14+Lcc_HDY!D14+Lcc_HKT!D14+Lcc_CEI!D14</f>
        <v>5941</v>
      </c>
      <c r="E14" s="146">
        <f>SUM(C14:D14)</f>
        <v>11909</v>
      </c>
      <c r="F14" s="118">
        <f>+'Lcc_BKK+DMK'!F14+Lcc_CNX!F14+Lcc_HDY!F14+Lcc_HKT!F14+Lcc_CEI!F14</f>
        <v>69</v>
      </c>
      <c r="G14" s="120">
        <f>+'Lcc_BKK+DMK'!G14+Lcc_CNX!G14+Lcc_HDY!G14+Lcc_HKT!G14+Lcc_CEI!G14</f>
        <v>71</v>
      </c>
      <c r="H14" s="146">
        <f t="shared" si="3"/>
        <v>140</v>
      </c>
      <c r="I14" s="121">
        <f t="shared" si="4"/>
        <v>-98.824418507011501</v>
      </c>
      <c r="J14" s="3"/>
      <c r="L14" s="13" t="s">
        <v>21</v>
      </c>
      <c r="M14" s="37">
        <f>'Lcc_BKK+DMK'!M14+Lcc_CNX!M14+Lcc_HDY!M14+Lcc_HKT!M14+Lcc_CEI!M14</f>
        <v>716701</v>
      </c>
      <c r="N14" s="468">
        <f>'Lcc_BKK+DMK'!N14+Lcc_CNX!N14+Lcc_HDY!N14+Lcc_HKT!N14+Lcc_CEI!N14</f>
        <v>753469</v>
      </c>
      <c r="O14" s="166">
        <f>SUM(M14:N14)</f>
        <v>1470170</v>
      </c>
      <c r="P14" s="138">
        <f>+Lcc_BKK!P14+Lcc_DMK!P14+Lcc_CNX!P14+Lcc_HDY!P14+Lcc_HKT!P14+Lcc_CEI!P14</f>
        <v>2685</v>
      </c>
      <c r="Q14" s="163">
        <f>O14+P14</f>
        <v>1472855</v>
      </c>
      <c r="R14" s="37">
        <f>'Lcc_BKK+DMK'!R14+Lcc_CNX!R14+Lcc_HDY!R14+Lcc_HKT!R14+Lcc_CEI!R14</f>
        <v>1186</v>
      </c>
      <c r="S14" s="468">
        <f>'Lcc_BKK+DMK'!S14+Lcc_CNX!S14+Lcc_HDY!S14+Lcc_HKT!S14+Lcc_CEI!S14</f>
        <v>1057</v>
      </c>
      <c r="T14" s="166">
        <f>SUM(R14:S14)</f>
        <v>2243</v>
      </c>
      <c r="U14" s="138">
        <f>+Lcc_BKK!U14+Lcc_DMK!U14+Lcc_CNX!U14+Lcc_HDY!U14+Lcc_HKT!U14+Lcc_CEI!U14</f>
        <v>0</v>
      </c>
      <c r="V14" s="163">
        <f>T14+U14</f>
        <v>2243</v>
      </c>
      <c r="W14" s="40">
        <f>IF(Q14=0,0,((V14/Q14)-1)*100)</f>
        <v>-99.847710738667416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5" t="s">
        <v>22</v>
      </c>
      <c r="C15" s="118">
        <f>+'Lcc_BKK+DMK'!C15+Lcc_CNX!C15+Lcc_HDY!C15+Lcc_HKT!C15+Lcc_CEI!C15</f>
        <v>2731</v>
      </c>
      <c r="D15" s="120">
        <f>'Lcc_BKK+DMK'!D15+Lcc_CNX!D15+Lcc_HDY!D15+Lcc_HKT!D15+Lcc_CEI!D15</f>
        <v>2722</v>
      </c>
      <c r="E15" s="146">
        <f>SUM(C15:D15)</f>
        <v>5453</v>
      </c>
      <c r="F15" s="118">
        <f>+'Lcc_BKK+DMK'!F15+Lcc_CNX!F15+Lcc_HDY!F15+Lcc_HKT!F15+Lcc_CEI!F15</f>
        <v>71</v>
      </c>
      <c r="G15" s="120">
        <f>+'Lcc_BKK+DMK'!G15+Lcc_CNX!G15+Lcc_HDY!G15+Lcc_HKT!G15+Lcc_CEI!G15</f>
        <v>72</v>
      </c>
      <c r="H15" s="146">
        <f t="shared" si="3"/>
        <v>143</v>
      </c>
      <c r="I15" s="121">
        <f t="shared" si="4"/>
        <v>-97.377590317256562</v>
      </c>
      <c r="J15" s="7"/>
      <c r="L15" s="13" t="s">
        <v>22</v>
      </c>
      <c r="M15" s="37">
        <f>'Lcc_BKK+DMK'!M15+Lcc_CNX!M15+Lcc_HDY!M15+Lcc_HKT!M15+Lcc_CEI!M15</f>
        <v>215460</v>
      </c>
      <c r="N15" s="468">
        <f>'Lcc_BKK+DMK'!N15+Lcc_CNX!N15+Lcc_HDY!N15+Lcc_HKT!N15+Lcc_CEI!N15</f>
        <v>273590</v>
      </c>
      <c r="O15" s="475">
        <f t="shared" ref="O15" si="18">SUM(M15:N15)</f>
        <v>489050</v>
      </c>
      <c r="P15" s="481">
        <f>+Lcc_BKK!P15+Lcc_DMK!P15+Lcc_CNX!P15+Lcc_HDY!P15+Lcc_HKT!P15+Lcc_CEI!P15</f>
        <v>841</v>
      </c>
      <c r="Q15" s="163">
        <f>O15+P15</f>
        <v>489891</v>
      </c>
      <c r="R15" s="37">
        <f>'Lcc_BKK+DMK'!R15+Lcc_CNX!R15+Lcc_HDY!R15+Lcc_HKT!R15+Lcc_CEI!R15</f>
        <v>2043</v>
      </c>
      <c r="S15" s="468">
        <f>'Lcc_BKK+DMK'!S15+Lcc_CNX!S15+Lcc_HDY!S15+Lcc_HKT!S15+Lcc_CEI!S15</f>
        <v>1347</v>
      </c>
      <c r="T15" s="475">
        <f t="shared" ref="T15" si="19">SUM(R15:S15)</f>
        <v>3390</v>
      </c>
      <c r="U15" s="481">
        <f>+Lcc_BKK!U15+Lcc_DMK!U15+Lcc_CNX!U15+Lcc_HDY!U15+Lcc_HKT!U15+Lcc_CEI!U15</f>
        <v>0</v>
      </c>
      <c r="V15" s="163">
        <f>T15+U15</f>
        <v>3390</v>
      </c>
      <c r="W15" s="40">
        <f>IF(Q15=0,0,((V15/Q15)-1)*100)</f>
        <v>-99.3080093326883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4" t="s">
        <v>23</v>
      </c>
      <c r="C16" s="125">
        <f t="shared" ref="C16:E16" si="20">+C13+C14+C15</f>
        <v>17420</v>
      </c>
      <c r="D16" s="127">
        <f t="shared" si="20"/>
        <v>17386</v>
      </c>
      <c r="E16" s="149">
        <f t="shared" si="20"/>
        <v>34806</v>
      </c>
      <c r="F16" s="125">
        <f>+'Lcc_BKK+DMK'!F16+Lcc_CNX!F16+Lcc_HDY!F16+Lcc_HKT!F16+Lcc_CEI!F16</f>
        <v>206</v>
      </c>
      <c r="G16" s="127">
        <f>+'Lcc_BKK+DMK'!G16+Lcc_CNX!G16+Lcc_HDY!G16+Lcc_HKT!G16+Lcc_CEI!G16</f>
        <v>209</v>
      </c>
      <c r="H16" s="149">
        <f t="shared" si="3"/>
        <v>415</v>
      </c>
      <c r="I16" s="128">
        <f t="shared" si="4"/>
        <v>-98.807676837326895</v>
      </c>
      <c r="J16" s="3"/>
      <c r="L16" s="41" t="s">
        <v>23</v>
      </c>
      <c r="M16" s="43">
        <f t="shared" ref="M16:V16" si="21">+M13+M14+M15</f>
        <v>2362986</v>
      </c>
      <c r="N16" s="469">
        <f t="shared" si="21"/>
        <v>2504322</v>
      </c>
      <c r="O16" s="476">
        <f t="shared" si="21"/>
        <v>4867308</v>
      </c>
      <c r="P16" s="482">
        <f t="shared" si="21"/>
        <v>7317</v>
      </c>
      <c r="Q16" s="164">
        <f t="shared" si="21"/>
        <v>4874625</v>
      </c>
      <c r="R16" s="43">
        <f t="shared" si="21"/>
        <v>4540</v>
      </c>
      <c r="S16" s="469">
        <f t="shared" si="21"/>
        <v>3965</v>
      </c>
      <c r="T16" s="476">
        <f t="shared" si="21"/>
        <v>8505</v>
      </c>
      <c r="U16" s="482">
        <f t="shared" si="21"/>
        <v>0</v>
      </c>
      <c r="V16" s="164">
        <f t="shared" si="21"/>
        <v>8505</v>
      </c>
      <c r="W16" s="46">
        <f>IF(Q16=0,0,((V16/Q16)-1)*100)</f>
        <v>-99.825525040387717</v>
      </c>
    </row>
    <row r="17" spans="1:23" ht="13.5" thickTop="1" x14ac:dyDescent="0.2">
      <c r="A17" s="3" t="str">
        <f t="shared" ref="A17" si="22">IF(ISERROR(F17/G17)," ",IF(F17/G17&gt;0.5,IF(F17/G17&lt;1.5," ","NOT OK"),"NOT OK"))</f>
        <v xml:space="preserve"> </v>
      </c>
      <c r="B17" s="105" t="s">
        <v>24</v>
      </c>
      <c r="C17" s="118">
        <f>+'Lcc_BKK+DMK'!C17+Lcc_CNX!C17+Lcc_HDY!C17+Lcc_HKT!C17+Lcc_CEI!C17</f>
        <v>89</v>
      </c>
      <c r="D17" s="120">
        <f>'Lcc_BKK+DMK'!D17+Lcc_CNX!D17+Lcc_HDY!D17+Lcc_HKT!D17+Lcc_CEI!D17</f>
        <v>90</v>
      </c>
      <c r="E17" s="146">
        <f t="shared" ref="E17" si="23">SUM(C17:D17)</f>
        <v>179</v>
      </c>
      <c r="F17" s="118">
        <f>+'Lcc_BKK+DMK'!F17+Lcc_CNX!F17+Lcc_HDY!F17+Lcc_HKT!F17+Lcc_CEI!F17</f>
        <v>101</v>
      </c>
      <c r="G17" s="120">
        <f>+'Lcc_BKK+DMK'!G17+Lcc_CNX!G17+Lcc_HDY!G17+Lcc_HKT!G17+Lcc_CEI!G17</f>
        <v>99</v>
      </c>
      <c r="H17" s="146">
        <f t="shared" si="3"/>
        <v>200</v>
      </c>
      <c r="I17" s="121">
        <f t="shared" si="4"/>
        <v>11.731843575418988</v>
      </c>
      <c r="J17" s="7"/>
      <c r="L17" s="13" t="s">
        <v>24</v>
      </c>
      <c r="M17" s="37">
        <f>'Lcc_BKK+DMK'!M17+Lcc_CNX!M17+Lcc_HDY!M17+Lcc_HKT!M17+Lcc_CEI!M17</f>
        <v>1377</v>
      </c>
      <c r="N17" s="468">
        <f>'Lcc_BKK+DMK'!N17+Lcc_CNX!N17+Lcc_HDY!N17+Lcc_HKT!N17+Lcc_CEI!N17</f>
        <v>1654</v>
      </c>
      <c r="O17" s="475">
        <f>SUM(M17:N17)</f>
        <v>3031</v>
      </c>
      <c r="P17" s="481">
        <f>+Lcc_BKK!P17+Lcc_DMK!P17+Lcc_CNX!P17+Lcc_HDY!P17+Lcc_HKT!P17+Lcc_CEI!P17</f>
        <v>0</v>
      </c>
      <c r="Q17" s="163">
        <f>O17+P17</f>
        <v>3031</v>
      </c>
      <c r="R17" s="37">
        <f>'Lcc_BKK+DMK'!R17+Lcc_CNX!R17+Lcc_HDY!R17+Lcc_HKT!R17+Lcc_CEI!R17</f>
        <v>1548</v>
      </c>
      <c r="S17" s="468">
        <f>'Lcc_BKK+DMK'!S17+Lcc_CNX!S17+Lcc_HDY!S17+Lcc_HKT!S17+Lcc_CEI!S17</f>
        <v>1693</v>
      </c>
      <c r="T17" s="475">
        <f>SUM(R17:S17)</f>
        <v>3241</v>
      </c>
      <c r="U17" s="481">
        <f>+Lcc_BKK!U17+Lcc_DMK!U17+Lcc_CNX!U17+Lcc_HDY!U17+Lcc_HKT!U17+Lcc_CEI!U17</f>
        <v>0</v>
      </c>
      <c r="V17" s="163">
        <f>T17+U17</f>
        <v>3241</v>
      </c>
      <c r="W17" s="40">
        <f t="shared" ref="W17" si="24">IF(Q17=0,0,((V17/Q17)-1)*100)</f>
        <v>6.9284064665126932</v>
      </c>
    </row>
    <row r="18" spans="1:23" x14ac:dyDescent="0.2">
      <c r="A18" s="3" t="str">
        <f t="shared" ref="A18" si="25">IF(ISERROR(F18/G18)," ",IF(F18/G18&gt;0.5,IF(F18/G18&lt;1.5," ","NOT OK"),"NOT OK"))</f>
        <v xml:space="preserve"> </v>
      </c>
      <c r="B18" s="105" t="s">
        <v>25</v>
      </c>
      <c r="C18" s="118">
        <f>+'Lcc_BKK+DMK'!C18+Lcc_CNX!C18+Lcc_HDY!C18+Lcc_HKT!C18+Lcc_CEI!C18</f>
        <v>67</v>
      </c>
      <c r="D18" s="120">
        <f>'Lcc_BKK+DMK'!D18+Lcc_CNX!D18+Lcc_HDY!D18+Lcc_HKT!D18+Lcc_CEI!D18</f>
        <v>69</v>
      </c>
      <c r="E18" s="146">
        <f>SUM(C18:D18)</f>
        <v>136</v>
      </c>
      <c r="F18" s="118">
        <f>+'Lcc_BKK+DMK'!F18+Lcc_CNX!F18+Lcc_HDY!F18+Lcc_HKT!F18+Lcc_CEI!F18</f>
        <v>108</v>
      </c>
      <c r="G18" s="120">
        <f>+'Lcc_BKK+DMK'!G18+Lcc_CNX!G18+Lcc_HDY!G18+Lcc_HKT!G18+Lcc_CEI!G18</f>
        <v>108</v>
      </c>
      <c r="H18" s="146">
        <f t="shared" si="3"/>
        <v>216</v>
      </c>
      <c r="I18" s="121">
        <f t="shared" si="4"/>
        <v>58.823529411764696</v>
      </c>
      <c r="L18" s="13" t="s">
        <v>25</v>
      </c>
      <c r="M18" s="37">
        <f>'Lcc_BKK+DMK'!M18+Lcc_CNX!M18+Lcc_HDY!M18+Lcc_HKT!M18+Lcc_CEI!M18</f>
        <v>2325</v>
      </c>
      <c r="N18" s="468">
        <f>'Lcc_BKK+DMK'!N18+Lcc_CNX!N18+Lcc_HDY!N18+Lcc_HKT!N18+Lcc_CEI!N18</f>
        <v>1752</v>
      </c>
      <c r="O18" s="475">
        <f t="shared" ref="O18" si="26">SUM(M18:N18)</f>
        <v>4077</v>
      </c>
      <c r="P18" s="481">
        <f>+Lcc_BKK!P18+Lcc_DMK!P18+Lcc_CNX!P18+Lcc_HDY!P18+Lcc_HKT!P18+Lcc_CEI!P18</f>
        <v>106</v>
      </c>
      <c r="Q18" s="163">
        <f t="shared" ref="Q18" si="27">O18+P18</f>
        <v>4183</v>
      </c>
      <c r="R18" s="37">
        <f>'Lcc_BKK+DMK'!R18+Lcc_CNX!R18+Lcc_HDY!R18+Lcc_HKT!R18+Lcc_CEI!R18</f>
        <v>923</v>
      </c>
      <c r="S18" s="468">
        <f>'Lcc_BKK+DMK'!S18+Lcc_CNX!S18+Lcc_HDY!S18+Lcc_HKT!S18+Lcc_CEI!S18</f>
        <v>1664</v>
      </c>
      <c r="T18" s="475">
        <f t="shared" ref="T18" si="28">SUM(R18:S18)</f>
        <v>2587</v>
      </c>
      <c r="U18" s="481">
        <f>+Lcc_BKK!U18+Lcc_DMK!U18+Lcc_CNX!U18+Lcc_HDY!U18+Lcc_HKT!U18+Lcc_CEI!U18</f>
        <v>0</v>
      </c>
      <c r="V18" s="163">
        <f>T18+U18</f>
        <v>2587</v>
      </c>
      <c r="W18" s="40">
        <f t="shared" ref="W18" si="29">IF(Q18=0,0,((V18/Q18)-1)*100)</f>
        <v>-38.154434616304087</v>
      </c>
    </row>
    <row r="19" spans="1:23" ht="13.5" thickBot="1" x14ac:dyDescent="0.25">
      <c r="A19" s="8" t="str">
        <f>IF(ISERROR(F19/G19)," ",IF(F19/G19&gt;0.5,IF(F19/G19&lt;1.5," ","NOT OK"),"NOT OK"))</f>
        <v xml:space="preserve"> </v>
      </c>
      <c r="B19" s="105" t="s">
        <v>26</v>
      </c>
      <c r="C19" s="118">
        <f>+'Lcc_BKK+DMK'!C19+Lcc_CNX!C19+Lcc_HDY!C19+Lcc_HKT!C19+Lcc_CEI!C19</f>
        <v>56</v>
      </c>
      <c r="D19" s="120">
        <f>'Lcc_BKK+DMK'!D19+Lcc_CNX!D19+Lcc_HDY!D19+Lcc_HKT!D19+Lcc_CEI!D19</f>
        <v>64</v>
      </c>
      <c r="E19" s="146">
        <f>SUM(C19:D19)</f>
        <v>120</v>
      </c>
      <c r="F19" s="118">
        <f>+'Lcc_BKK+DMK'!F19+Lcc_CNX!F19+Lcc_HDY!F19+Lcc_HKT!F19+Lcc_CEI!F19</f>
        <v>104</v>
      </c>
      <c r="G19" s="120">
        <f>+'Lcc_BKK+DMK'!G19+Lcc_CNX!G19+Lcc_HDY!G19+Lcc_HKT!G19+Lcc_CEI!G19</f>
        <v>110</v>
      </c>
      <c r="H19" s="146">
        <f t="shared" si="3"/>
        <v>214</v>
      </c>
      <c r="I19" s="121">
        <f t="shared" si="4"/>
        <v>78.333333333333343</v>
      </c>
      <c r="J19" s="8"/>
      <c r="L19" s="13" t="s">
        <v>26</v>
      </c>
      <c r="M19" s="37">
        <f>'Lcc_BKK+DMK'!M19+Lcc_CNX!M19+Lcc_HDY!M19+Lcc_HKT!M19+Lcc_CEI!M19</f>
        <v>2186</v>
      </c>
      <c r="N19" s="468">
        <f>'Lcc_BKK+DMK'!N19+Lcc_CNX!N19+Lcc_HDY!N19+Lcc_HKT!N19+Lcc_CEI!N19</f>
        <v>2183</v>
      </c>
      <c r="O19" s="475">
        <f>SUM(M19:N19)</f>
        <v>4369</v>
      </c>
      <c r="P19" s="481">
        <f>+Lcc_BKK!P19+Lcc_DMK!P19+Lcc_CNX!P19+Lcc_HDY!P19+Lcc_HKT!P19+Lcc_CEI!P19</f>
        <v>0</v>
      </c>
      <c r="Q19" s="163">
        <f>O19+P19</f>
        <v>4369</v>
      </c>
      <c r="R19" s="37">
        <f>'Lcc_BKK+DMK'!R19+Lcc_CNX!R19+Lcc_HDY!R19+Lcc_HKT!R19+Lcc_CEI!R19</f>
        <v>957</v>
      </c>
      <c r="S19" s="468">
        <f>'Lcc_BKK+DMK'!S19+Lcc_CNX!S19+Lcc_HDY!S19+Lcc_HKT!S19+Lcc_CEI!S19</f>
        <v>1917</v>
      </c>
      <c r="T19" s="475">
        <f>SUM(R19:S19)</f>
        <v>2874</v>
      </c>
      <c r="U19" s="481">
        <f>+Lcc_BKK!U19+Lcc_DMK!U19+Lcc_CNX!U19+Lcc_HDY!U19+Lcc_HKT!U19+Lcc_CEI!U19</f>
        <v>0</v>
      </c>
      <c r="V19" s="163">
        <f>T19+U19</f>
        <v>2874</v>
      </c>
      <c r="W19" s="40">
        <f>IF(Q19=0,0,((V19/Q19)-1)*100)</f>
        <v>-34.218356603341725</v>
      </c>
    </row>
    <row r="20" spans="1:23" ht="15.75" customHeight="1" thickTop="1" thickBot="1" x14ac:dyDescent="0.25">
      <c r="A20" s="9" t="str">
        <f>IF(ISERROR(F20/G20)," ",IF(F20/G20&gt;0.5,IF(F20/G20&lt;1.5," ","NOT OK"),"NOT OK"))</f>
        <v xml:space="preserve"> </v>
      </c>
      <c r="B20" s="131" t="s">
        <v>27</v>
      </c>
      <c r="C20" s="125">
        <f>+C17+C18+C19</f>
        <v>212</v>
      </c>
      <c r="D20" s="133">
        <f t="shared" ref="D20:E20" si="30">+D17+D18+D19</f>
        <v>223</v>
      </c>
      <c r="E20" s="147">
        <f t="shared" si="30"/>
        <v>435</v>
      </c>
      <c r="F20" s="125">
        <f>+'Lcc_BKK+DMK'!F20+Lcc_CNX!F20+Lcc_HDY!F20+Lcc_HKT!F20+Lcc_CEI!F20</f>
        <v>313</v>
      </c>
      <c r="G20" s="133">
        <f>+'Lcc_BKK+DMK'!G20+Lcc_CNX!G20+Lcc_HDY!G20+Lcc_HKT!G20+Lcc_CEI!G20</f>
        <v>317</v>
      </c>
      <c r="H20" s="147">
        <f t="shared" si="3"/>
        <v>630</v>
      </c>
      <c r="I20" s="128">
        <f t="shared" si="4"/>
        <v>44.827586206896555</v>
      </c>
      <c r="J20" s="9"/>
      <c r="K20" s="10"/>
      <c r="L20" s="47" t="s">
        <v>27</v>
      </c>
      <c r="M20" s="49">
        <f>+M17+M18+M19</f>
        <v>5888</v>
      </c>
      <c r="N20" s="470">
        <f t="shared" ref="N20:V20" si="31">+N17+N18+N19</f>
        <v>5589</v>
      </c>
      <c r="O20" s="477">
        <f t="shared" si="31"/>
        <v>11477</v>
      </c>
      <c r="P20" s="483">
        <f t="shared" si="31"/>
        <v>106</v>
      </c>
      <c r="Q20" s="165">
        <f t="shared" si="31"/>
        <v>11583</v>
      </c>
      <c r="R20" s="49">
        <f t="shared" si="31"/>
        <v>3428</v>
      </c>
      <c r="S20" s="470">
        <f t="shared" si="31"/>
        <v>5274</v>
      </c>
      <c r="T20" s="477">
        <f t="shared" si="31"/>
        <v>8702</v>
      </c>
      <c r="U20" s="483">
        <f t="shared" si="31"/>
        <v>0</v>
      </c>
      <c r="V20" s="165">
        <f t="shared" si="31"/>
        <v>8702</v>
      </c>
      <c r="W20" s="50">
        <f>IF(Q20=0,0,((V20/Q20)-1)*100)</f>
        <v>-24.872658205991538</v>
      </c>
    </row>
    <row r="21" spans="1:23" ht="13.5" thickTop="1" x14ac:dyDescent="0.2">
      <c r="A21" s="3" t="str">
        <f>IF(ISERROR(F21/G21)," ",IF(F21/G21&gt;0.5,IF(F21/G21&lt;1.5," ","NOT OK"),"NOT OK"))</f>
        <v xml:space="preserve"> </v>
      </c>
      <c r="B21" s="105" t="s">
        <v>28</v>
      </c>
      <c r="C21" s="118">
        <f>+'Lcc_BKK+DMK'!C21+Lcc_CNX!C21+Lcc_HDY!C21+Lcc_HKT!C21+Lcc_CEI!C21</f>
        <v>49</v>
      </c>
      <c r="D21" s="120">
        <f>'Lcc_BKK+DMK'!D21+Lcc_CNX!D21+Lcc_HDY!D21+Lcc_HKT!D21+Lcc_CEI!D21</f>
        <v>55</v>
      </c>
      <c r="E21" s="146">
        <f>SUM(C21:D21)</f>
        <v>104</v>
      </c>
      <c r="F21" s="118">
        <f>+'Lcc_BKK+DMK'!F21+Lcc_CNX!F21+Lcc_HDY!F21+Lcc_HKT!F21+Lcc_CEI!F21</f>
        <v>109</v>
      </c>
      <c r="G21" s="120">
        <f>+'Lcc_BKK+DMK'!G21+Lcc_CNX!G21+Lcc_HDY!G21+Lcc_HKT!G21+Lcc_CEI!G21</f>
        <v>113</v>
      </c>
      <c r="H21" s="146">
        <f t="shared" si="3"/>
        <v>222</v>
      </c>
      <c r="I21" s="121">
        <f t="shared" si="4"/>
        <v>113.46153846153845</v>
      </c>
      <c r="J21" s="3"/>
      <c r="L21" s="13" t="s">
        <v>29</v>
      </c>
      <c r="M21" s="37">
        <f>'Lcc_BKK+DMK'!M21+Lcc_CNX!M21+Lcc_HDY!M21+Lcc_HKT!M21+Lcc_CEI!M21</f>
        <v>1642</v>
      </c>
      <c r="N21" s="468">
        <f>'Lcc_BKK+DMK'!N21+Lcc_CNX!N21+Lcc_HDY!N21+Lcc_HKT!N21+Lcc_CEI!N21</f>
        <v>2287</v>
      </c>
      <c r="O21" s="475">
        <f>SUM(M21:N21)</f>
        <v>3929</v>
      </c>
      <c r="P21" s="481">
        <f>+Lcc_BKK!P21+Lcc_DMK!P21+Lcc_CNX!P21+Lcc_HDY!P21+Lcc_HKT!P21+Lcc_CEI!P21</f>
        <v>259</v>
      </c>
      <c r="Q21" s="163">
        <f>O21+P21</f>
        <v>4188</v>
      </c>
      <c r="R21" s="37">
        <f>'Lcc_BKK+DMK'!R21+Lcc_CNX!R21+Lcc_HDY!R21+Lcc_HKT!R21+Lcc_CEI!R21</f>
        <v>1004</v>
      </c>
      <c r="S21" s="468">
        <f>'Lcc_BKK+DMK'!S21+Lcc_CNX!S21+Lcc_HDY!S21+Lcc_HKT!S21+Lcc_CEI!S21</f>
        <v>1813</v>
      </c>
      <c r="T21" s="475">
        <f>SUM(R21:S21)</f>
        <v>2817</v>
      </c>
      <c r="U21" s="481">
        <f>+Lcc_BKK!U21+Lcc_DMK!U21+Lcc_CNX!U21+Lcc_HDY!U21+Lcc_HKT!U21+Lcc_CEI!U21</f>
        <v>177</v>
      </c>
      <c r="V21" s="163">
        <f>T21+U21</f>
        <v>2994</v>
      </c>
      <c r="W21" s="40">
        <f>IF(Q21=0,0,((V21/Q21)-1)*100)</f>
        <v>-28.510028653295127</v>
      </c>
    </row>
    <row r="22" spans="1:23" x14ac:dyDescent="0.2">
      <c r="A22" s="3" t="str">
        <f t="shared" ref="A22" si="32">IF(ISERROR(F22/G22)," ",IF(F22/G22&gt;0.5,IF(F22/G22&lt;1.5," ","NOT OK"),"NOT OK"))</f>
        <v xml:space="preserve"> </v>
      </c>
      <c r="B22" s="105" t="s">
        <v>30</v>
      </c>
      <c r="C22" s="118">
        <f>+'Lcc_BKK+DMK'!C22+Lcc_CNX!C22+Lcc_HDY!C22+Lcc_HKT!C22+Lcc_CEI!C22</f>
        <v>33</v>
      </c>
      <c r="D22" s="120">
        <f>'Lcc_BKK+DMK'!D22+Lcc_CNX!D22+Lcc_HDY!D22+Lcc_HKT!D22+Lcc_CEI!D22</f>
        <v>37</v>
      </c>
      <c r="E22" s="146">
        <f>SUM(C22:D22)</f>
        <v>70</v>
      </c>
      <c r="F22" s="118">
        <f>+'Lcc_BKK+DMK'!F22+Lcc_CNX!F22+Lcc_HDY!F22+Lcc_HKT!F22+Lcc_CEI!F22</f>
        <v>102</v>
      </c>
      <c r="G22" s="120">
        <f>+'Lcc_BKK+DMK'!G22+Lcc_CNX!G22+Lcc_HDY!G22+Lcc_HKT!G22+Lcc_CEI!G22</f>
        <v>100</v>
      </c>
      <c r="H22" s="146">
        <f t="shared" si="3"/>
        <v>202</v>
      </c>
      <c r="I22" s="121">
        <f t="shared" si="4"/>
        <v>188.57142857142856</v>
      </c>
      <c r="J22" s="3"/>
      <c r="L22" s="13" t="s">
        <v>30</v>
      </c>
      <c r="M22" s="37">
        <f>'Lcc_BKK+DMK'!M22+Lcc_CNX!M22+Lcc_HDY!M22+Lcc_HKT!M22+Lcc_CEI!M22</f>
        <v>1076</v>
      </c>
      <c r="N22" s="468">
        <f>'Lcc_BKK+DMK'!N22+Lcc_CNX!N22+Lcc_HDY!N22+Lcc_HKT!N22+Lcc_CEI!N22</f>
        <v>1665</v>
      </c>
      <c r="O22" s="475">
        <f>SUM(M22:N22)</f>
        <v>2741</v>
      </c>
      <c r="P22" s="481">
        <f>+Lcc_BKK!P22+Lcc_DMK!P22+Lcc_CNX!P22+Lcc_HDY!P22+Lcc_HKT!P22+Lcc_CEI!P22</f>
        <v>816</v>
      </c>
      <c r="Q22" s="163">
        <f>O22+P22</f>
        <v>3557</v>
      </c>
      <c r="R22" s="37">
        <f>'Lcc_BKK+DMK'!R22+Lcc_CNX!R22+Lcc_HDY!R22+Lcc_HKT!R22+Lcc_CEI!R22</f>
        <v>936</v>
      </c>
      <c r="S22" s="468">
        <f>'Lcc_BKK+DMK'!S22+Lcc_CNX!S22+Lcc_HDY!S22+Lcc_HKT!S22+Lcc_CEI!S22</f>
        <v>1653</v>
      </c>
      <c r="T22" s="475">
        <f t="shared" ref="T22" si="33">SUM(R22:S22)</f>
        <v>2589</v>
      </c>
      <c r="U22" s="481">
        <f>+Lcc_BKK!U22+Lcc_DMK!U22+Lcc_CNX!U22+Lcc_HDY!U22+Lcc_HKT!U22+Lcc_CEI!U22</f>
        <v>0</v>
      </c>
      <c r="V22" s="163">
        <f t="shared" ref="V22" si="34">T22+U22</f>
        <v>2589</v>
      </c>
      <c r="W22" s="40">
        <f t="shared" ref="W22" si="35">IF(Q22=0,0,((V22/Q22)-1)*100)</f>
        <v>-27.213944335113858</v>
      </c>
    </row>
    <row r="23" spans="1:23" ht="13.5" thickBot="1" x14ac:dyDescent="0.25">
      <c r="A23" s="3" t="str">
        <f>IF(ISERROR(F23/G23)," ",IF(F23/G23&gt;0.5,IF(F23/G23&lt;1.5," ","NOT OK"),"NOT OK"))</f>
        <v xml:space="preserve"> </v>
      </c>
      <c r="B23" s="105" t="s">
        <v>31</v>
      </c>
      <c r="C23" s="118">
        <f>+'Lcc_BKK+DMK'!C23+Lcc_CNX!C23+Lcc_HDY!C23+Lcc_HKT!C23+Lcc_CEI!C23</f>
        <v>28</v>
      </c>
      <c r="D23" s="120">
        <f>'Lcc_BKK+DMK'!D23+Lcc_CNX!D23+Lcc_HDY!D23+Lcc_HKT!D23+Lcc_CEI!D23</f>
        <v>30</v>
      </c>
      <c r="E23" s="146">
        <f>SUM(C23:D23)</f>
        <v>58</v>
      </c>
      <c r="F23" s="118">
        <f>+'Lcc_BKK+DMK'!F23+Lcc_CNX!F23+Lcc_HDY!F23+Lcc_HKT!F23+Lcc_CEI!F23</f>
        <v>68</v>
      </c>
      <c r="G23" s="120">
        <f>+'Lcc_BKK+DMK'!G23+Lcc_CNX!G23+Lcc_HDY!G23+Lcc_HKT!G23+Lcc_CEI!G23</f>
        <v>69</v>
      </c>
      <c r="H23" s="146">
        <f t="shared" si="3"/>
        <v>137</v>
      </c>
      <c r="I23" s="121">
        <f t="shared" si="4"/>
        <v>136.20689655172416</v>
      </c>
      <c r="J23" s="3"/>
      <c r="L23" s="13" t="s">
        <v>31</v>
      </c>
      <c r="M23" s="37">
        <f>'Lcc_BKK+DMK'!M23+Lcc_CNX!M23+Lcc_HDY!M23+Lcc_HKT!M23+Lcc_CEI!M23</f>
        <v>598</v>
      </c>
      <c r="N23" s="468">
        <f>'Lcc_BKK+DMK'!N23+Lcc_CNX!N23+Lcc_HDY!N23+Lcc_HKT!N23+Lcc_CEI!N23</f>
        <v>1329</v>
      </c>
      <c r="O23" s="475">
        <f t="shared" ref="O23" si="36">SUM(M23:N23)</f>
        <v>1927</v>
      </c>
      <c r="P23" s="481">
        <f>+Lcc_BKK!P23+Lcc_DMK!P23+Lcc_CNX!P23+Lcc_HDY!P23+Lcc_HKT!P23+Lcc_CEI!P23</f>
        <v>0</v>
      </c>
      <c r="Q23" s="163">
        <f t="shared" ref="Q23" si="37">O23+P23</f>
        <v>1927</v>
      </c>
      <c r="R23" s="37">
        <f>'Lcc_BKK+DMK'!R23+Lcc_CNX!R23+Lcc_HDY!R23+Lcc_HKT!R23+Lcc_CEI!R23</f>
        <v>437</v>
      </c>
      <c r="S23" s="468">
        <f>'Lcc_BKK+DMK'!S23+Lcc_CNX!S23+Lcc_HDY!S23+Lcc_HKT!S23+Lcc_CEI!S23</f>
        <v>928</v>
      </c>
      <c r="T23" s="475">
        <f t="shared" ref="T23" si="38">SUM(R23:S23)</f>
        <v>1365</v>
      </c>
      <c r="U23" s="481">
        <f>+Lcc_BKK!U23+Lcc_DMK!U23+Lcc_CNX!U23+Lcc_HDY!U23+Lcc_HKT!U23+Lcc_CEI!U23</f>
        <v>0</v>
      </c>
      <c r="V23" s="163">
        <f t="shared" ref="V23" si="39">T23+U23</f>
        <v>1365</v>
      </c>
      <c r="W23" s="40">
        <f t="shared" ref="W23:W26" si="40">IF(Q23=0,0,((V23/Q23)-1)*100)</f>
        <v>-29.164504411001559</v>
      </c>
    </row>
    <row r="24" spans="1:23" ht="15.75" customHeight="1" thickTop="1" thickBot="1" x14ac:dyDescent="0.25">
      <c r="A24" s="9" t="str">
        <f>IF(ISERROR(F24/G24)," ",IF(F24/G24&gt;0.5,IF(F24/G24&lt;1.5," ","NOT OK"),"NOT OK"))</f>
        <v xml:space="preserve"> </v>
      </c>
      <c r="B24" s="131" t="s">
        <v>32</v>
      </c>
      <c r="C24" s="125">
        <f>+C21+C22+C23</f>
        <v>110</v>
      </c>
      <c r="D24" s="133">
        <f>+D21+D22+D23</f>
        <v>122</v>
      </c>
      <c r="E24" s="147">
        <f>+E21+E22+E23</f>
        <v>232</v>
      </c>
      <c r="F24" s="125">
        <f>+'Lcc_BKK+DMK'!F24+Lcc_CNX!F24+Lcc_HDY!F24+Lcc_HKT!F24+Lcc_CEI!F24</f>
        <v>279</v>
      </c>
      <c r="G24" s="133">
        <f>+'Lcc_BKK+DMK'!G24+Lcc_CNX!G24+Lcc_HDY!G24+Lcc_HKT!G24+Lcc_CEI!G24</f>
        <v>282</v>
      </c>
      <c r="H24" s="147">
        <f t="shared" si="3"/>
        <v>561</v>
      </c>
      <c r="I24" s="128">
        <f t="shared" si="4"/>
        <v>141.81034482758622</v>
      </c>
      <c r="J24" s="9"/>
      <c r="K24" s="10"/>
      <c r="L24" s="47" t="s">
        <v>32</v>
      </c>
      <c r="M24" s="49">
        <f t="shared" ref="M24:V24" si="41">+M21+M22+M23</f>
        <v>3316</v>
      </c>
      <c r="N24" s="470">
        <f t="shared" si="41"/>
        <v>5281</v>
      </c>
      <c r="O24" s="477">
        <f t="shared" si="41"/>
        <v>8597</v>
      </c>
      <c r="P24" s="483">
        <f t="shared" si="41"/>
        <v>1075</v>
      </c>
      <c r="Q24" s="165">
        <f t="shared" si="41"/>
        <v>9672</v>
      </c>
      <c r="R24" s="49">
        <f t="shared" si="41"/>
        <v>2377</v>
      </c>
      <c r="S24" s="470">
        <f t="shared" si="41"/>
        <v>4394</v>
      </c>
      <c r="T24" s="477">
        <f t="shared" si="41"/>
        <v>6771</v>
      </c>
      <c r="U24" s="483">
        <f t="shared" si="41"/>
        <v>177</v>
      </c>
      <c r="V24" s="165">
        <f t="shared" si="41"/>
        <v>6948</v>
      </c>
      <c r="W24" s="50">
        <f t="shared" si="40"/>
        <v>-28.163771712158812</v>
      </c>
    </row>
    <row r="25" spans="1:23" ht="14.25" thickTop="1" thickBot="1" x14ac:dyDescent="0.25">
      <c r="A25" s="3" t="str">
        <f>IF(ISERROR(F25/G25)," ",IF(F25/G25&gt;0.5,IF(F25/G25&lt;1.5," ","NOT OK"),"NOT OK"))</f>
        <v xml:space="preserve"> </v>
      </c>
      <c r="B25" s="124" t="s">
        <v>33</v>
      </c>
      <c r="C25" s="125">
        <f>+C16+C20+C24</f>
        <v>17742</v>
      </c>
      <c r="D25" s="127">
        <f>+D16+D20+D24</f>
        <v>17731</v>
      </c>
      <c r="E25" s="297">
        <f>+E16+E20+E24</f>
        <v>35473</v>
      </c>
      <c r="F25" s="125">
        <f>+'Lcc_BKK+DMK'!F25+Lcc_CNX!F25+Lcc_HDY!F25+Lcc_HKT!F25+Lcc_CEI!F25</f>
        <v>798</v>
      </c>
      <c r="G25" s="127">
        <f>+'Lcc_BKK+DMK'!G25+Lcc_CNX!G25+Lcc_HDY!G25+Lcc_HKT!G25+Lcc_CEI!G25</f>
        <v>808</v>
      </c>
      <c r="H25" s="297">
        <f t="shared" si="3"/>
        <v>1606</v>
      </c>
      <c r="I25" s="128">
        <f t="shared" si="4"/>
        <v>-95.472612973247266</v>
      </c>
      <c r="J25" s="3"/>
      <c r="L25" s="41" t="s">
        <v>33</v>
      </c>
      <c r="M25" s="42">
        <f t="shared" ref="M25:V25" si="42">+M16+M20+M24</f>
        <v>2372190</v>
      </c>
      <c r="N25" s="42">
        <f t="shared" si="42"/>
        <v>2515192</v>
      </c>
      <c r="O25" s="493">
        <f t="shared" si="42"/>
        <v>4887382</v>
      </c>
      <c r="P25" s="42">
        <f t="shared" si="42"/>
        <v>8498</v>
      </c>
      <c r="Q25" s="493">
        <f t="shared" si="42"/>
        <v>4895880</v>
      </c>
      <c r="R25" s="42">
        <f t="shared" si="42"/>
        <v>10345</v>
      </c>
      <c r="S25" s="42">
        <f t="shared" si="42"/>
        <v>13633</v>
      </c>
      <c r="T25" s="493">
        <f t="shared" si="42"/>
        <v>23978</v>
      </c>
      <c r="U25" s="42">
        <f t="shared" si="42"/>
        <v>177</v>
      </c>
      <c r="V25" s="493">
        <f t="shared" si="42"/>
        <v>24155</v>
      </c>
      <c r="W25" s="46">
        <f t="shared" si="40"/>
        <v>-99.506625979394926</v>
      </c>
    </row>
    <row r="26" spans="1:23" ht="14.25" thickTop="1" thickBot="1" x14ac:dyDescent="0.25">
      <c r="A26" s="3" t="str">
        <f t="shared" ref="A26" si="43">IF(ISERROR(F26/G26)," ",IF(F26/G26&gt;0.5,IF(F26/G26&lt;1.5," ","NOT OK"),"NOT OK"))</f>
        <v xml:space="preserve"> </v>
      </c>
      <c r="B26" s="124" t="s">
        <v>34</v>
      </c>
      <c r="C26" s="125">
        <f>+C12+C16+C20+C24</f>
        <v>42778</v>
      </c>
      <c r="D26" s="127">
        <f>+D12+D16+D20+D24</f>
        <v>42733</v>
      </c>
      <c r="E26" s="297">
        <f>+E12+E16+E20+E24</f>
        <v>85511</v>
      </c>
      <c r="F26" s="125">
        <f>+'Lcc_BKK+DMK'!F26+Lcc_CNX!F26+Lcc_HDY!F26+Lcc_HKT!F26+Lcc_CEI!F26</f>
        <v>889</v>
      </c>
      <c r="G26" s="127">
        <f>+'Lcc_BKK+DMK'!G26+Lcc_CNX!G26+Lcc_HDY!G26+Lcc_HKT!G26+Lcc_CEI!G26</f>
        <v>899</v>
      </c>
      <c r="H26" s="297">
        <f t="shared" si="3"/>
        <v>1788</v>
      </c>
      <c r="I26" s="128">
        <f t="shared" si="4"/>
        <v>-97.909040942101015</v>
      </c>
      <c r="J26" s="3"/>
      <c r="L26" s="467" t="s">
        <v>34</v>
      </c>
      <c r="M26" s="43">
        <f t="shared" ref="M26:V26" si="44">+M12+M16+M20+M24</f>
        <v>6492223</v>
      </c>
      <c r="N26" s="469">
        <f t="shared" si="44"/>
        <v>6630541</v>
      </c>
      <c r="O26" s="473">
        <f t="shared" si="44"/>
        <v>13122764</v>
      </c>
      <c r="P26" s="482">
        <f t="shared" si="44"/>
        <v>17703</v>
      </c>
      <c r="Q26" s="299">
        <f t="shared" si="44"/>
        <v>13140467</v>
      </c>
      <c r="R26" s="43">
        <f t="shared" si="44"/>
        <v>13603</v>
      </c>
      <c r="S26" s="469">
        <f t="shared" si="44"/>
        <v>16915</v>
      </c>
      <c r="T26" s="473">
        <f t="shared" si="44"/>
        <v>30518</v>
      </c>
      <c r="U26" s="482">
        <f t="shared" si="44"/>
        <v>177</v>
      </c>
      <c r="V26" s="299">
        <f t="shared" si="44"/>
        <v>30695</v>
      </c>
      <c r="W26" s="46">
        <f t="shared" si="40"/>
        <v>-99.766408606330344</v>
      </c>
    </row>
    <row r="27" spans="1:23" ht="14.25" thickTop="1" thickBot="1" x14ac:dyDescent="0.25">
      <c r="B27" s="136" t="s">
        <v>35</v>
      </c>
      <c r="C27" s="101"/>
      <c r="D27" s="101"/>
      <c r="E27" s="101"/>
      <c r="F27" s="101"/>
      <c r="G27" s="101"/>
      <c r="H27" s="101"/>
      <c r="I27" s="101"/>
      <c r="J27" s="101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3.5" thickTop="1" x14ac:dyDescent="0.2">
      <c r="B28" s="514" t="s">
        <v>36</v>
      </c>
      <c r="C28" s="515"/>
      <c r="D28" s="515"/>
      <c r="E28" s="515"/>
      <c r="F28" s="515"/>
      <c r="G28" s="515"/>
      <c r="H28" s="515"/>
      <c r="I28" s="516"/>
      <c r="J28" s="3"/>
      <c r="L28" s="517" t="s">
        <v>37</v>
      </c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9"/>
    </row>
    <row r="29" spans="1:23" ht="13.5" thickBot="1" x14ac:dyDescent="0.25">
      <c r="B29" s="520" t="s">
        <v>38</v>
      </c>
      <c r="C29" s="521"/>
      <c r="D29" s="521"/>
      <c r="E29" s="521"/>
      <c r="F29" s="521"/>
      <c r="G29" s="521"/>
      <c r="H29" s="521"/>
      <c r="I29" s="522"/>
      <c r="J29" s="3"/>
      <c r="L29" s="523" t="s">
        <v>39</v>
      </c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</row>
    <row r="30" spans="1:23" ht="14.25" thickTop="1" thickBot="1" x14ac:dyDescent="0.25">
      <c r="B30" s="100"/>
      <c r="C30" s="101"/>
      <c r="D30" s="101"/>
      <c r="E30" s="101"/>
      <c r="F30" s="101"/>
      <c r="G30" s="101"/>
      <c r="H30" s="101"/>
      <c r="I30" s="102"/>
      <c r="J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4.25" thickTop="1" thickBot="1" x14ac:dyDescent="0.25">
      <c r="B31" s="103"/>
      <c r="C31" s="526" t="s">
        <v>4</v>
      </c>
      <c r="D31" s="527"/>
      <c r="E31" s="528"/>
      <c r="F31" s="526" t="s">
        <v>5</v>
      </c>
      <c r="G31" s="527"/>
      <c r="H31" s="528"/>
      <c r="I31" s="104" t="s">
        <v>6</v>
      </c>
      <c r="J31" s="3"/>
      <c r="L31" s="11"/>
      <c r="M31" s="529" t="s">
        <v>4</v>
      </c>
      <c r="N31" s="530"/>
      <c r="O31" s="530"/>
      <c r="P31" s="530"/>
      <c r="Q31" s="531"/>
      <c r="R31" s="529" t="s">
        <v>5</v>
      </c>
      <c r="S31" s="530"/>
      <c r="T31" s="530"/>
      <c r="U31" s="530"/>
      <c r="V31" s="531"/>
      <c r="W31" s="12" t="s">
        <v>6</v>
      </c>
    </row>
    <row r="32" spans="1:23" ht="13.5" thickTop="1" x14ac:dyDescent="0.2">
      <c r="B32" s="105" t="s">
        <v>7</v>
      </c>
      <c r="C32" s="106"/>
      <c r="D32" s="107"/>
      <c r="E32" s="108"/>
      <c r="F32" s="106"/>
      <c r="G32" s="107"/>
      <c r="H32" s="108"/>
      <c r="I32" s="109" t="s">
        <v>8</v>
      </c>
      <c r="J32" s="3"/>
      <c r="L32" s="13" t="s">
        <v>7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8</v>
      </c>
    </row>
    <row r="33" spans="1:23" ht="13.5" thickBot="1" x14ac:dyDescent="0.25">
      <c r="B33" s="110"/>
      <c r="C33" s="111" t="s">
        <v>9</v>
      </c>
      <c r="D33" s="112" t="s">
        <v>10</v>
      </c>
      <c r="E33" s="503" t="s">
        <v>11</v>
      </c>
      <c r="F33" s="111" t="s">
        <v>9</v>
      </c>
      <c r="G33" s="112" t="s">
        <v>10</v>
      </c>
      <c r="H33" s="503" t="s">
        <v>11</v>
      </c>
      <c r="I33" s="113"/>
      <c r="J33" s="3"/>
      <c r="L33" s="22"/>
      <c r="M33" s="27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1:23" ht="5.25" customHeight="1" thickTop="1" x14ac:dyDescent="0.2">
      <c r="B34" s="105"/>
      <c r="C34" s="114"/>
      <c r="D34" s="115"/>
      <c r="E34" s="116"/>
      <c r="F34" s="114"/>
      <c r="G34" s="115"/>
      <c r="H34" s="116"/>
      <c r="I34" s="117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x14ac:dyDescent="0.2">
      <c r="A35" s="3" t="str">
        <f>IF(ISERROR(F35/G35)," ",IF(F35/G35&gt;0.5,IF(F35/G35&lt;1.5," ","NOT OK"),"NOT OK"))</f>
        <v xml:space="preserve"> </v>
      </c>
      <c r="B35" s="105" t="s">
        <v>16</v>
      </c>
      <c r="C35" s="118">
        <f>'Lcc_BKK+DMK'!C35+Lcc_CNX!C35+Lcc_HDY!C35+Lcc_HKT!C35+Lcc_CEI!C35</f>
        <v>11266</v>
      </c>
      <c r="D35" s="134">
        <f>'Lcc_BKK+DMK'!D35+Lcc_CNX!D35+Lcc_HDY!D35+Lcc_HKT!D35+Lcc_CEI!D35</f>
        <v>11276</v>
      </c>
      <c r="E35" s="146">
        <f>SUM(C35:D35)</f>
        <v>22542</v>
      </c>
      <c r="F35" s="118">
        <f>'Lcc_BKK+DMK'!F35+Lcc_CNX!F35+Lcc_HDY!F35+Lcc_HKT!F35+Lcc_CEI!F35</f>
        <v>10824</v>
      </c>
      <c r="G35" s="134">
        <f>'Lcc_BKK+DMK'!G35+Lcc_CNX!G35+Lcc_HDY!G35+Lcc_HKT!G35+Lcc_CEI!G35</f>
        <v>10822</v>
      </c>
      <c r="H35" s="146">
        <f>SUM(F35:G35)</f>
        <v>21646</v>
      </c>
      <c r="I35" s="121">
        <f>IF(E35=0,0,((H35/E35)-1)*100)</f>
        <v>-3.9748025907195506</v>
      </c>
      <c r="J35" s="3"/>
      <c r="K35" s="6"/>
      <c r="L35" s="13" t="s">
        <v>16</v>
      </c>
      <c r="M35" s="39">
        <f>'Lcc_BKK+DMK'!M35+Lcc_CNX!M35+Lcc_HDY!M35+Lcc_HKT!M35+Lcc_CEI!M35</f>
        <v>1744592</v>
      </c>
      <c r="N35" s="37">
        <f>'Lcc_BKK+DMK'!N35+Lcc_CNX!N35+Lcc_HDY!N35+Lcc_HKT!N35+Lcc_CEI!N35</f>
        <v>1744795</v>
      </c>
      <c r="O35" s="163">
        <f t="shared" ref="O35:O37" si="45">SUM(M35:N35)</f>
        <v>3489387</v>
      </c>
      <c r="P35" s="138">
        <f>+Lcc_BKK!P35+Lcc_DMK!P35+Lcc_CNX!P35+Lcc_HDY!P35+Lcc_HKT!P35+Lcc_CEI!P35</f>
        <v>217</v>
      </c>
      <c r="Q35" s="324">
        <f>O35+P35</f>
        <v>3489604</v>
      </c>
      <c r="R35" s="39">
        <f>'Lcc_BKK+DMK'!R35+Lcc_CNX!R35+Lcc_HDY!R35+Lcc_HKT!R35+Lcc_CEI!R35</f>
        <v>1362619</v>
      </c>
      <c r="S35" s="37">
        <f>'Lcc_BKK+DMK'!S35+Lcc_CNX!S35+Lcc_HDY!S35+Lcc_HKT!S35+Lcc_CEI!S35</f>
        <v>1361751</v>
      </c>
      <c r="T35" s="163">
        <f t="shared" ref="T35:T37" si="46">SUM(R35:S35)</f>
        <v>2724370</v>
      </c>
      <c r="U35" s="138">
        <f>+Lcc_BKK!U35+Lcc_DMK!U35+Lcc_CNX!U35+Lcc_HDY!U35+Lcc_HKT!U35+Lcc_CEI!U35</f>
        <v>800</v>
      </c>
      <c r="V35" s="324">
        <f>T35+U35</f>
        <v>2725170</v>
      </c>
      <c r="W35" s="40">
        <f>IF(Q35=0,0,((V35/Q35)-1)*100)</f>
        <v>-21.906038622147385</v>
      </c>
    </row>
    <row r="36" spans="1:23" x14ac:dyDescent="0.2">
      <c r="A36" s="3" t="str">
        <f>IF(ISERROR(F36/G36)," ",IF(F36/G36&gt;0.5,IF(F36/G36&lt;1.5," ","NOT OK"),"NOT OK"))</f>
        <v xml:space="preserve"> </v>
      </c>
      <c r="B36" s="105" t="s">
        <v>17</v>
      </c>
      <c r="C36" s="118">
        <f>'Lcc_BKK+DMK'!C36+Lcc_CNX!C36+Lcc_HDY!C36+Lcc_HKT!C36+Lcc_CEI!C36</f>
        <v>10856</v>
      </c>
      <c r="D36" s="134">
        <f>'Lcc_BKK+DMK'!D36+Lcc_CNX!D36+Lcc_HDY!D36+Lcc_HKT!D36+Lcc_CEI!D36</f>
        <v>10858</v>
      </c>
      <c r="E36" s="146">
        <f t="shared" ref="E36:E37" si="47">SUM(C36:D36)</f>
        <v>21714</v>
      </c>
      <c r="F36" s="118">
        <f>'Lcc_BKK+DMK'!F36+Lcc_CNX!F36+Lcc_HDY!F36+Lcc_HKT!F36+Lcc_CEI!F36</f>
        <v>11474</v>
      </c>
      <c r="G36" s="134">
        <f>'Lcc_BKK+DMK'!G36+Lcc_CNX!G36+Lcc_HDY!G36+Lcc_HKT!G36+Lcc_CEI!G36</f>
        <v>11479</v>
      </c>
      <c r="H36" s="146">
        <f t="shared" ref="H36:H37" si="48">SUM(F36:G36)</f>
        <v>22953</v>
      </c>
      <c r="I36" s="121">
        <f t="shared" ref="I36:I39" si="49">IF(E36=0,0,((H36/E36)-1)*100)</f>
        <v>5.7059961315280461</v>
      </c>
      <c r="J36" s="3"/>
      <c r="K36" s="6"/>
      <c r="L36" s="13" t="s">
        <v>17</v>
      </c>
      <c r="M36" s="39">
        <f>'Lcc_BKK+DMK'!M36+Lcc_CNX!M36+Lcc_HDY!M36+Lcc_HKT!M36+Lcc_CEI!M36</f>
        <v>1683388</v>
      </c>
      <c r="N36" s="37">
        <f>'Lcc_BKK+DMK'!N36+Lcc_CNX!N36+Lcc_HDY!N36+Lcc_HKT!N36+Lcc_CEI!N36</f>
        <v>1678254</v>
      </c>
      <c r="O36" s="163">
        <f t="shared" si="45"/>
        <v>3361642</v>
      </c>
      <c r="P36" s="138">
        <f>+Lcc_BKK!P36+Lcc_DMK!P36+Lcc_CNX!P36+Lcc_HDY!P36+Lcc_HKT!P36+Lcc_CEI!P36</f>
        <v>595</v>
      </c>
      <c r="Q36" s="324">
        <f t="shared" ref="Q36:Q37" si="50">O36+P36</f>
        <v>3362237</v>
      </c>
      <c r="R36" s="39">
        <f>'Lcc_BKK+DMK'!R36+Lcc_CNX!R36+Lcc_HDY!R36+Lcc_HKT!R36+Lcc_CEI!R36</f>
        <v>1601747</v>
      </c>
      <c r="S36" s="37">
        <f>'Lcc_BKK+DMK'!S36+Lcc_CNX!S36+Lcc_HDY!S36+Lcc_HKT!S36+Lcc_CEI!S36</f>
        <v>1591052</v>
      </c>
      <c r="T36" s="163">
        <f t="shared" si="46"/>
        <v>3192799</v>
      </c>
      <c r="U36" s="138">
        <f>+Lcc_BKK!U36+Lcc_DMK!U36+Lcc_CNX!U36+Lcc_HDY!U36+Lcc_HKT!U36+Lcc_CEI!U36</f>
        <v>513</v>
      </c>
      <c r="V36" s="324">
        <f t="shared" ref="V36:V37" si="51">T36+U36</f>
        <v>3193312</v>
      </c>
      <c r="W36" s="40">
        <f t="shared" ref="W36:W37" si="52">IF(Q36=0,0,((V36/Q36)-1)*100)</f>
        <v>-5.0241847912565358</v>
      </c>
    </row>
    <row r="37" spans="1:23" ht="13.5" thickBot="1" x14ac:dyDescent="0.25">
      <c r="A37" s="3" t="str">
        <f>IF(ISERROR(F37/G37)," ",IF(F37/G37&gt;0.5,IF(F37/G37&lt;1.5," ","NOT OK"),"NOT OK"))</f>
        <v xml:space="preserve"> </v>
      </c>
      <c r="B37" s="110" t="s">
        <v>18</v>
      </c>
      <c r="C37" s="118">
        <f>'Lcc_BKK+DMK'!C37+Lcc_CNX!C37+Lcc_HDY!C37+Lcc_HKT!C37+Lcc_CEI!C37</f>
        <v>11429</v>
      </c>
      <c r="D37" s="134">
        <f>'Lcc_BKK+DMK'!D37+Lcc_CNX!D37+Lcc_HDY!D37+Lcc_HKT!D37+Lcc_CEI!D37</f>
        <v>11434</v>
      </c>
      <c r="E37" s="146">
        <f t="shared" si="47"/>
        <v>22863</v>
      </c>
      <c r="F37" s="118">
        <f>'Lcc_BKK+DMK'!F37+Lcc_CNX!F37+Lcc_HDY!F37+Lcc_HKT!F37+Lcc_CEI!F37</f>
        <v>12804</v>
      </c>
      <c r="G37" s="134">
        <f>'Lcc_BKK+DMK'!G37+Lcc_CNX!G37+Lcc_HDY!G37+Lcc_HKT!G37+Lcc_CEI!G37</f>
        <v>12801</v>
      </c>
      <c r="H37" s="146">
        <f t="shared" si="48"/>
        <v>25605</v>
      </c>
      <c r="I37" s="121">
        <f t="shared" si="49"/>
        <v>11.993176748458211</v>
      </c>
      <c r="J37" s="3"/>
      <c r="K37" s="6"/>
      <c r="L37" s="22" t="s">
        <v>18</v>
      </c>
      <c r="M37" s="39">
        <f>'Lcc_BKK+DMK'!M37+Lcc_CNX!M37+Lcc_HDY!M37+Lcc_HKT!M37+Lcc_CEI!M37</f>
        <v>1717715</v>
      </c>
      <c r="N37" s="37">
        <f>'Lcc_BKK+DMK'!N37+Lcc_CNX!N37+Lcc_HDY!N37+Lcc_HKT!N37+Lcc_CEI!N37</f>
        <v>1760658</v>
      </c>
      <c r="O37" s="163">
        <f t="shared" si="45"/>
        <v>3478373</v>
      </c>
      <c r="P37" s="138">
        <f>+Lcc_BKK!P37+Lcc_DMK!P37+Lcc_CNX!P37+Lcc_HDY!P37+Lcc_HKT!P37+Lcc_CEI!P37</f>
        <v>51</v>
      </c>
      <c r="Q37" s="324">
        <f t="shared" si="50"/>
        <v>3478424</v>
      </c>
      <c r="R37" s="39">
        <f>'Lcc_BKK+DMK'!R37+Lcc_CNX!R37+Lcc_HDY!R37+Lcc_HKT!R37+Lcc_CEI!R37</f>
        <v>1393833</v>
      </c>
      <c r="S37" s="37">
        <f>'Lcc_BKK+DMK'!S37+Lcc_CNX!S37+Lcc_HDY!S37+Lcc_HKT!S37+Lcc_CEI!S37</f>
        <v>1460559</v>
      </c>
      <c r="T37" s="163">
        <f t="shared" si="46"/>
        <v>2854392</v>
      </c>
      <c r="U37" s="138">
        <f>+Lcc_BKK!U37+Lcc_DMK!U37+Lcc_CNX!U37+Lcc_HDY!U37+Lcc_HKT!U37+Lcc_CEI!U37</f>
        <v>867</v>
      </c>
      <c r="V37" s="324">
        <f t="shared" si="51"/>
        <v>2855259</v>
      </c>
      <c r="W37" s="40">
        <f t="shared" si="52"/>
        <v>-17.915153529299477</v>
      </c>
    </row>
    <row r="38" spans="1:23" ht="14.25" thickTop="1" thickBot="1" x14ac:dyDescent="0.25">
      <c r="A38" s="3" t="str">
        <f>IF(ISERROR(F38/G38)," ",IF(F38/G38&gt;0.5,IF(F38/G38&lt;1.5," ","NOT OK"),"NOT OK"))</f>
        <v xml:space="preserve"> </v>
      </c>
      <c r="B38" s="124" t="s">
        <v>19</v>
      </c>
      <c r="C38" s="125">
        <f t="shared" ref="C38:D38" si="53">+C35+C36+C37</f>
        <v>33551</v>
      </c>
      <c r="D38" s="127">
        <f t="shared" si="53"/>
        <v>33568</v>
      </c>
      <c r="E38" s="149">
        <f t="shared" ref="E38:E39" si="54">SUM(C38:D38)</f>
        <v>67119</v>
      </c>
      <c r="F38" s="125">
        <f t="shared" ref="F38:G38" si="55">+F35+F36+F37</f>
        <v>35102</v>
      </c>
      <c r="G38" s="127">
        <f t="shared" si="55"/>
        <v>35102</v>
      </c>
      <c r="H38" s="149">
        <f t="shared" ref="H38:H39" si="56">SUM(F38:G38)</f>
        <v>70204</v>
      </c>
      <c r="I38" s="128">
        <f t="shared" si="49"/>
        <v>4.5963140094459121</v>
      </c>
      <c r="J38" s="3"/>
      <c r="L38" s="41" t="s">
        <v>19</v>
      </c>
      <c r="M38" s="45">
        <f t="shared" ref="M38:Q38" si="57">+M35+M36+M37</f>
        <v>5145695</v>
      </c>
      <c r="N38" s="43">
        <f t="shared" si="57"/>
        <v>5183707</v>
      </c>
      <c r="O38" s="164">
        <f t="shared" si="57"/>
        <v>10329402</v>
      </c>
      <c r="P38" s="43">
        <f t="shared" si="57"/>
        <v>863</v>
      </c>
      <c r="Q38" s="325">
        <f t="shared" si="57"/>
        <v>10330265</v>
      </c>
      <c r="R38" s="45">
        <f t="shared" ref="R38:V38" si="58">+R35+R36+R37</f>
        <v>4358199</v>
      </c>
      <c r="S38" s="43">
        <f t="shared" si="58"/>
        <v>4413362</v>
      </c>
      <c r="T38" s="164">
        <f t="shared" si="58"/>
        <v>8771561</v>
      </c>
      <c r="U38" s="43">
        <f t="shared" si="58"/>
        <v>2180</v>
      </c>
      <c r="V38" s="325">
        <f t="shared" si="58"/>
        <v>8773741</v>
      </c>
      <c r="W38" s="46">
        <f>IF(Q38=0,0,((V38/Q38)-1)*100)</f>
        <v>-15.06760959181589</v>
      </c>
    </row>
    <row r="39" spans="1:23" ht="13.5" thickTop="1" x14ac:dyDescent="0.2">
      <c r="A39" s="3" t="str">
        <f t="shared" si="13"/>
        <v xml:space="preserve"> </v>
      </c>
      <c r="B39" s="105" t="s">
        <v>20</v>
      </c>
      <c r="C39" s="118">
        <f>+'Lcc_BKK+DMK'!C39+Lcc_CNX!C39+Lcc_HDY!C39+Lcc_HKT!C39+Lcc_CEI!C39</f>
        <v>11313</v>
      </c>
      <c r="D39" s="120">
        <f>+'Lcc_BKK+DMK'!D39+Lcc_CNX!D39+Lcc_HDY!D39+Lcc_HKT!D39+Lcc_CEI!D39</f>
        <v>11321</v>
      </c>
      <c r="E39" s="146">
        <f t="shared" si="54"/>
        <v>22634</v>
      </c>
      <c r="F39" s="118">
        <f>+'Lcc_BKK+DMK'!F39+Lcc_CNX!F39+Lcc_HDY!F39+Lcc_HKT!F39+Lcc_CEI!F39</f>
        <v>5045</v>
      </c>
      <c r="G39" s="120">
        <f>+'Lcc_BKK+DMK'!G39+Lcc_CNX!G39+Lcc_HDY!G39+Lcc_HKT!G39+Lcc_CEI!G39</f>
        <v>5044</v>
      </c>
      <c r="H39" s="146">
        <f t="shared" si="56"/>
        <v>10089</v>
      </c>
      <c r="I39" s="121">
        <f t="shared" si="49"/>
        <v>-55.425466112927445</v>
      </c>
      <c r="L39" s="13" t="s">
        <v>20</v>
      </c>
      <c r="M39" s="39">
        <f>'Lcc_BKK+DMK'!M39+Lcc_CNX!M39+Lcc_HDY!M39+Lcc_HKT!M39+Lcc_CEI!M39</f>
        <v>1788266</v>
      </c>
      <c r="N39" s="37">
        <f>'Lcc_BKK+DMK'!N39+Lcc_CNX!N39+Lcc_HDY!N39+Lcc_HKT!N39+Lcc_CEI!N39</f>
        <v>1749815</v>
      </c>
      <c r="O39" s="163">
        <f t="shared" ref="O39" si="59">SUM(M39:N39)</f>
        <v>3538081</v>
      </c>
      <c r="P39" s="138">
        <f>+Lcc_BKK!P39+Lcc_DMK!P39+Lcc_CNX!P39+Lcc_HDY!P39+Lcc_HKT!P39+Lcc_CEI!P39</f>
        <v>380</v>
      </c>
      <c r="Q39" s="324">
        <f t="shared" ref="Q39" si="60">O39+P39</f>
        <v>3538461</v>
      </c>
      <c r="R39" s="39">
        <f>'Lcc_BKK+DMK'!R39+Lcc_CNX!R39+Lcc_HDY!R39+Lcc_HKT!R39+Lcc_CEI!R39</f>
        <v>428090</v>
      </c>
      <c r="S39" s="37">
        <f>'Lcc_BKK+DMK'!S39+Lcc_CNX!S39+Lcc_HDY!S39+Lcc_HKT!S39+Lcc_CEI!S39</f>
        <v>375840</v>
      </c>
      <c r="T39" s="163">
        <f t="shared" ref="T39" si="61">SUM(R39:S39)</f>
        <v>803930</v>
      </c>
      <c r="U39" s="138">
        <f>+Lcc_BKK!U39+Lcc_DMK!U39+Lcc_CNX!U39+Lcc_HDY!U39+Lcc_HKT!U39+Lcc_CEI!U39</f>
        <v>99</v>
      </c>
      <c r="V39" s="324">
        <f t="shared" ref="V39" si="62">T39+U39</f>
        <v>804029</v>
      </c>
      <c r="W39" s="40">
        <f t="shared" ref="W39" si="63">IF(Q39=0,0,((V39/Q39)-1)*100)</f>
        <v>-77.277437846566627</v>
      </c>
    </row>
    <row r="40" spans="1:23" ht="14.25" customHeight="1" x14ac:dyDescent="0.2">
      <c r="A40" s="3" t="str">
        <f>IF(ISERROR(F40/G40)," ",IF(F40/G40&gt;0.5,IF(F40/G40&lt;1.5," ","NOT OK"),"NOT OK"))</f>
        <v xml:space="preserve"> </v>
      </c>
      <c r="B40" s="105" t="s">
        <v>21</v>
      </c>
      <c r="C40" s="118">
        <f>+'Lcc_BKK+DMK'!C40+Lcc_CNX!C40+Lcc_HDY!C40+Lcc_HKT!C40+Lcc_CEI!C40</f>
        <v>11323</v>
      </c>
      <c r="D40" s="120">
        <f>+'Lcc_BKK+DMK'!D40+Lcc_CNX!D40+Lcc_HDY!D40+Lcc_HKT!D40+Lcc_CEI!D40</f>
        <v>11318</v>
      </c>
      <c r="E40" s="146">
        <f>SUM(C40:D40)</f>
        <v>22641</v>
      </c>
      <c r="F40" s="118">
        <f>+'Lcc_BKK+DMK'!F40+Lcc_CNX!F40+Lcc_HDY!F40+Lcc_HKT!F40+Lcc_CEI!F40</f>
        <v>4058</v>
      </c>
      <c r="G40" s="120">
        <f>+'Lcc_BKK+DMK'!G40+Lcc_CNX!G40+Lcc_HDY!G40+Lcc_HKT!G40+Lcc_CEI!G40</f>
        <v>4058</v>
      </c>
      <c r="H40" s="146">
        <f>SUM(F40:G40)</f>
        <v>8116</v>
      </c>
      <c r="I40" s="121">
        <f>IF(E40=0,0,((H40/E40)-1)*100)</f>
        <v>-64.153526787686062</v>
      </c>
      <c r="J40" s="3"/>
      <c r="L40" s="13" t="s">
        <v>21</v>
      </c>
      <c r="M40" s="39">
        <f>'Lcc_BKK+DMK'!M40+Lcc_CNX!M40+Lcc_HDY!M40+Lcc_HKT!M40+Lcc_CEI!M40</f>
        <v>1538867</v>
      </c>
      <c r="N40" s="37">
        <f>'Lcc_BKK+DMK'!N40+Lcc_CNX!N40+Lcc_HDY!N40+Lcc_HKT!N40+Lcc_CEI!N40</f>
        <v>1540156</v>
      </c>
      <c r="O40" s="163">
        <f>SUM(M40:N40)</f>
        <v>3079023</v>
      </c>
      <c r="P40" s="138">
        <f>+Lcc_BKK!P40+Lcc_DMK!P40+Lcc_CNX!P40+Lcc_HDY!P40+Lcc_HKT!P40+Lcc_CEI!P40</f>
        <v>219</v>
      </c>
      <c r="Q40" s="324">
        <f>O40+P40</f>
        <v>3079242</v>
      </c>
      <c r="R40" s="39">
        <f>'Lcc_BKK+DMK'!R40+Lcc_CNX!R40+Lcc_HDY!R40+Lcc_HKT!R40+Lcc_CEI!R40</f>
        <v>551947</v>
      </c>
      <c r="S40" s="37">
        <f>'Lcc_BKK+DMK'!S40+Lcc_CNX!S40+Lcc_HDY!S40+Lcc_HKT!S40+Lcc_CEI!S40</f>
        <v>548618</v>
      </c>
      <c r="T40" s="163">
        <f>SUM(R40:S40)</f>
        <v>1100565</v>
      </c>
      <c r="U40" s="138">
        <f>+Lcc_BKK!U40+Lcc_DMK!U40+Lcc_CNX!U40+Lcc_HDY!U40+Lcc_HKT!U40+Lcc_CEI!U40</f>
        <v>183</v>
      </c>
      <c r="V40" s="324">
        <f t="shared" ref="V40" si="64">T40+U40</f>
        <v>1100748</v>
      </c>
      <c r="W40" s="40">
        <f>IF(Q40=0,0,((V40/Q40)-1)*100)</f>
        <v>-64.252631004643362</v>
      </c>
    </row>
    <row r="41" spans="1:23" ht="13.5" thickBot="1" x14ac:dyDescent="0.25">
      <c r="A41" s="3" t="str">
        <f>IF(ISERROR(F41/G41)," ",IF(F41/G41&gt;0.5,IF(F41/G41&lt;1.5," ","NOT OK"),"NOT OK"))</f>
        <v xml:space="preserve"> </v>
      </c>
      <c r="B41" s="105" t="s">
        <v>22</v>
      </c>
      <c r="C41" s="118">
        <f>+'Lcc_BKK+DMK'!C41+Lcc_CNX!C41+Lcc_HDY!C41+Lcc_HKT!C41+Lcc_CEI!C41</f>
        <v>9456</v>
      </c>
      <c r="D41" s="120">
        <f>'Lcc_BKK+DMK'!D41+Lcc_CNX!D41+Lcc_HDY!D41+Lcc_HKT!D41+Lcc_CEI!D41</f>
        <v>9453</v>
      </c>
      <c r="E41" s="146">
        <f t="shared" ref="E41" si="65">SUM(C41:D41)</f>
        <v>18909</v>
      </c>
      <c r="F41" s="118">
        <f>+'Lcc_BKK+DMK'!F41+Lcc_CNX!F41+Lcc_HDY!F41+Lcc_HKT!F41+Lcc_CEI!F41</f>
        <v>8365</v>
      </c>
      <c r="G41" s="120">
        <f>'Lcc_BKK+DMK'!G41+Lcc_CNX!G41+Lcc_HDY!G41+Lcc_HKT!G41+Lcc_CEI!G41</f>
        <v>8368</v>
      </c>
      <c r="H41" s="146">
        <f t="shared" ref="H41" si="66">SUM(F41:G41)</f>
        <v>16733</v>
      </c>
      <c r="I41" s="121">
        <f>IF(E41=0,0,((H41/E41)-1)*100)</f>
        <v>-11.507747633402088</v>
      </c>
      <c r="J41" s="3"/>
      <c r="L41" s="13" t="s">
        <v>22</v>
      </c>
      <c r="M41" s="39">
        <f>'Lcc_BKK+DMK'!M41+Lcc_CNX!M41+Lcc_HDY!M41+Lcc_HKT!M41+Lcc_CEI!M41</f>
        <v>947317</v>
      </c>
      <c r="N41" s="37">
        <f>'Lcc_BKK+DMK'!N41+Lcc_CNX!N41+Lcc_HDY!N41+Lcc_HKT!N41+Lcc_CEI!N41</f>
        <v>965200</v>
      </c>
      <c r="O41" s="163">
        <f t="shared" ref="O41" si="67">SUM(M41:N41)</f>
        <v>1912517</v>
      </c>
      <c r="P41" s="138">
        <f>+Lcc_BKK!P41+Lcc_DMK!P41+Lcc_CNX!P41+Lcc_HDY!P41+Lcc_HKT!P41+Lcc_CEI!P41</f>
        <v>271</v>
      </c>
      <c r="Q41" s="324">
        <f>O41+P41</f>
        <v>1912788</v>
      </c>
      <c r="R41" s="39">
        <f>'Lcc_BKK+DMK'!R41+Lcc_CNX!R41+Lcc_HDY!R41+Lcc_HKT!R41+Lcc_CEI!R41</f>
        <v>1056244</v>
      </c>
      <c r="S41" s="37">
        <f>'Lcc_BKK+DMK'!S41+Lcc_CNX!S41+Lcc_HDY!S41+Lcc_HKT!S41+Lcc_CEI!S41</f>
        <v>1054410</v>
      </c>
      <c r="T41" s="163">
        <f t="shared" ref="T41" si="68">SUM(R41:S41)</f>
        <v>2110654</v>
      </c>
      <c r="U41" s="138">
        <f>+Lcc_BKK!U41+Lcc_DMK!U41+Lcc_CNX!U41+Lcc_HDY!U41+Lcc_HKT!U41+Lcc_CEI!U41</f>
        <v>354</v>
      </c>
      <c r="V41" s="324">
        <f>T41+U41</f>
        <v>2111008</v>
      </c>
      <c r="W41" s="40">
        <f>IF(Q41=0,0,((V41/Q41)-1)*100)</f>
        <v>10.362883916042964</v>
      </c>
    </row>
    <row r="42" spans="1:23" ht="14.25" thickTop="1" thickBot="1" x14ac:dyDescent="0.25">
      <c r="A42" s="3" t="str">
        <f>IF(ISERROR(F42/G42)," ",IF(F42/G42&gt;0.5,IF(F42/G42&lt;1.5," ","NOT OK"),"NOT OK"))</f>
        <v xml:space="preserve"> </v>
      </c>
      <c r="B42" s="124" t="s">
        <v>23</v>
      </c>
      <c r="C42" s="125">
        <f t="shared" ref="C42:H42" si="69">+C39+C40+C41</f>
        <v>32092</v>
      </c>
      <c r="D42" s="127">
        <f t="shared" si="69"/>
        <v>32092</v>
      </c>
      <c r="E42" s="149">
        <f t="shared" si="69"/>
        <v>64184</v>
      </c>
      <c r="F42" s="125">
        <f t="shared" si="69"/>
        <v>17468</v>
      </c>
      <c r="G42" s="127">
        <f t="shared" si="69"/>
        <v>17470</v>
      </c>
      <c r="H42" s="149">
        <f t="shared" si="69"/>
        <v>34938</v>
      </c>
      <c r="I42" s="128">
        <f>IF(E42=0,0,((H42/E42)-1)*100)</f>
        <v>-45.565873114794961</v>
      </c>
      <c r="J42" s="3"/>
      <c r="L42" s="41" t="s">
        <v>23</v>
      </c>
      <c r="M42" s="43">
        <f t="shared" ref="M42:V42" si="70">+M39+M40+M41</f>
        <v>4274450</v>
      </c>
      <c r="N42" s="469">
        <f t="shared" si="70"/>
        <v>4255171</v>
      </c>
      <c r="O42" s="476">
        <f t="shared" si="70"/>
        <v>8529621</v>
      </c>
      <c r="P42" s="482">
        <f t="shared" si="70"/>
        <v>870</v>
      </c>
      <c r="Q42" s="164">
        <f t="shared" si="70"/>
        <v>8530491</v>
      </c>
      <c r="R42" s="43">
        <f t="shared" si="70"/>
        <v>2036281</v>
      </c>
      <c r="S42" s="469">
        <f t="shared" si="70"/>
        <v>1978868</v>
      </c>
      <c r="T42" s="476">
        <f t="shared" si="70"/>
        <v>4015149</v>
      </c>
      <c r="U42" s="482">
        <f t="shared" si="70"/>
        <v>636</v>
      </c>
      <c r="V42" s="164">
        <f t="shared" si="70"/>
        <v>4015785</v>
      </c>
      <c r="W42" s="46">
        <f>IF(Q42=0,0,((V42/Q42)-1)*100)</f>
        <v>-52.924339290669195</v>
      </c>
    </row>
    <row r="43" spans="1:23" ht="13.5" thickTop="1" x14ac:dyDescent="0.2">
      <c r="A43" s="3" t="str">
        <f t="shared" ref="A43" si="71">IF(ISERROR(F43/G43)," ",IF(F43/G43&gt;0.5,IF(F43/G43&lt;1.5," ","NOT OK"),"NOT OK"))</f>
        <v xml:space="preserve"> </v>
      </c>
      <c r="B43" s="105" t="s">
        <v>24</v>
      </c>
      <c r="C43" s="118">
        <f>+'Lcc_BKK+DMK'!C43+Lcc_CNX!C43+Lcc_HDY!C43+Lcc_HKT!C43+Lcc_CEI!C43</f>
        <v>457</v>
      </c>
      <c r="D43" s="120">
        <f>'Lcc_BKK+DMK'!D43+Lcc_CNX!D43+Lcc_HDY!D43+Lcc_HKT!D43+Lcc_CEI!D43</f>
        <v>459</v>
      </c>
      <c r="E43" s="146">
        <f t="shared" ref="E43" si="72">SUM(C43:D43)</f>
        <v>916</v>
      </c>
      <c r="F43" s="118">
        <f>+'Lcc_BKK+DMK'!F43+Lcc_CNX!F43+Lcc_HDY!F43+Lcc_HKT!F43+Lcc_CEI!F43</f>
        <v>8593</v>
      </c>
      <c r="G43" s="120">
        <f>'Lcc_BKK+DMK'!G43+Lcc_CNX!G43+Lcc_HDY!G43+Lcc_HKT!G43+Lcc_CEI!G43</f>
        <v>8590</v>
      </c>
      <c r="H43" s="146">
        <f t="shared" ref="H43" si="73">SUM(F43:G43)</f>
        <v>17183</v>
      </c>
      <c r="I43" s="121">
        <f t="shared" ref="I43" si="74">IF(E43=0,0,((H43/E43)-1)*100)</f>
        <v>1775.8733624454148</v>
      </c>
      <c r="J43" s="7"/>
      <c r="L43" s="13" t="s">
        <v>24</v>
      </c>
      <c r="M43" s="39">
        <f>'Lcc_BKK+DMK'!M43+Lcc_CNX!M43+Lcc_HDY!M43+Lcc_HKT!M43+Lcc_CEI!M43</f>
        <v>34902</v>
      </c>
      <c r="N43" s="37">
        <f>'Lcc_BKK+DMK'!N43+Lcc_CNX!N43+Lcc_HDY!N43+Lcc_HKT!N43+Lcc_CEI!N43</f>
        <v>34793</v>
      </c>
      <c r="O43" s="163">
        <f>SUM(M43:N43)</f>
        <v>69695</v>
      </c>
      <c r="P43" s="138">
        <f>+Lcc_BKK!P43+Lcc_DMK!P43+Lcc_CNX!P43+Lcc_HDY!P43+Lcc_HKT!P43+Lcc_CEI!P43</f>
        <v>217</v>
      </c>
      <c r="Q43" s="324">
        <f>O43+P43</f>
        <v>69912</v>
      </c>
      <c r="R43" s="39">
        <f>'Lcc_BKK+DMK'!R43+Lcc_CNX!R43+Lcc_HDY!R43+Lcc_HKT!R43+Lcc_CEI!R43</f>
        <v>816904</v>
      </c>
      <c r="S43" s="37">
        <f>'Lcc_BKK+DMK'!S43+Lcc_CNX!S43+Lcc_HDY!S43+Lcc_HKT!S43+Lcc_CEI!S43</f>
        <v>816353</v>
      </c>
      <c r="T43" s="163">
        <f>SUM(R43:S43)</f>
        <v>1633257</v>
      </c>
      <c r="U43" s="138">
        <f>+Lcc_BKK!U43+Lcc_DMK!U43+Lcc_CNX!U43+Lcc_HDY!U43+Lcc_HKT!U43+Lcc_CEI!U43</f>
        <v>1440</v>
      </c>
      <c r="V43" s="324">
        <f>T43+U43</f>
        <v>1634697</v>
      </c>
      <c r="W43" s="40">
        <f t="shared" ref="W43" si="75">IF(Q43=0,0,((V43/Q43)-1)*100)</f>
        <v>2238.2209062821835</v>
      </c>
    </row>
    <row r="44" spans="1:23" x14ac:dyDescent="0.2">
      <c r="A44" s="3" t="str">
        <f t="shared" ref="A44" si="76">IF(ISERROR(F44/G44)," ",IF(F44/G44&gt;0.5,IF(F44/G44&lt;1.5," ","NOT OK"),"NOT OK"))</f>
        <v xml:space="preserve"> </v>
      </c>
      <c r="B44" s="105" t="s">
        <v>25</v>
      </c>
      <c r="C44" s="118">
        <f>+'Lcc_BKK+DMK'!C44+Lcc_CNX!C44+Lcc_HDY!C44+Lcc_HKT!C44+Lcc_CEI!C44</f>
        <v>1615</v>
      </c>
      <c r="D44" s="120">
        <f>'Lcc_BKK+DMK'!D44+Lcc_CNX!D44+Lcc_HDY!D44+Lcc_HKT!D44+Lcc_CEI!D44</f>
        <v>1615</v>
      </c>
      <c r="E44" s="146">
        <f>SUM(C44:D44)</f>
        <v>3230</v>
      </c>
      <c r="F44" s="118">
        <f>+'Lcc_BKK+DMK'!F44+Lcc_CNX!F44+Lcc_HDY!F44+Lcc_HKT!F44+Lcc_CEI!F44</f>
        <v>1673</v>
      </c>
      <c r="G44" s="120">
        <f>'Lcc_BKK+DMK'!G44+Lcc_CNX!G44+Lcc_HDY!G44+Lcc_HKT!G44+Lcc_CEI!G44</f>
        <v>1673</v>
      </c>
      <c r="H44" s="146">
        <f>SUM(F44:G44)</f>
        <v>3346</v>
      </c>
      <c r="I44" s="121">
        <f t="shared" ref="I44" si="77">IF(E44=0,0,((H44/E44)-1)*100)</f>
        <v>3.5913312693498511</v>
      </c>
      <c r="J44" s="3"/>
      <c r="L44" s="13" t="s">
        <v>25</v>
      </c>
      <c r="M44" s="39">
        <f>'Lcc_BKK+DMK'!M44+Lcc_CNX!M44+Lcc_HDY!M44+Lcc_HKT!M44+Lcc_CEI!M44</f>
        <v>153862</v>
      </c>
      <c r="N44" s="37">
        <f>'Lcc_BKK+DMK'!N44+Lcc_CNX!N44+Lcc_HDY!N44+Lcc_HKT!N44+Lcc_CEI!N44</f>
        <v>147777</v>
      </c>
      <c r="O44" s="163">
        <f t="shared" ref="O44" si="78">SUM(M44:N44)</f>
        <v>301639</v>
      </c>
      <c r="P44" s="138">
        <f>+Lcc_BKK!P44+Lcc_DMK!P44+Lcc_CNX!P44+Lcc_HDY!P44+Lcc_HKT!P44+Lcc_CEI!P44</f>
        <v>0</v>
      </c>
      <c r="Q44" s="324">
        <f t="shared" ref="Q44" si="79">O44+P44</f>
        <v>301639</v>
      </c>
      <c r="R44" s="39">
        <f>'Lcc_BKK+DMK'!R44+Lcc_CNX!R44+Lcc_HDY!R44+Lcc_HKT!R44+Lcc_CEI!R44</f>
        <v>141774</v>
      </c>
      <c r="S44" s="37">
        <f>'Lcc_BKK+DMK'!S44+Lcc_CNX!S44+Lcc_HDY!S44+Lcc_HKT!S44+Lcc_CEI!S44</f>
        <v>140157</v>
      </c>
      <c r="T44" s="163">
        <f t="shared" ref="T44" si="80">SUM(R44:S44)</f>
        <v>281931</v>
      </c>
      <c r="U44" s="138">
        <f>+Lcc_BKK!U44+Lcc_DMK!U44+Lcc_CNX!U44+Lcc_HDY!U44+Lcc_HKT!U44+Lcc_CEI!U44</f>
        <v>287</v>
      </c>
      <c r="V44" s="324">
        <f t="shared" ref="V44" si="81">T44+U44</f>
        <v>282218</v>
      </c>
      <c r="W44" s="40">
        <f t="shared" ref="W44" si="82">IF(Q44=0,0,((V44/Q44)-1)*100)</f>
        <v>-6.4384910439299947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5" t="s">
        <v>26</v>
      </c>
      <c r="C45" s="118">
        <f>+'Lcc_BKK+DMK'!C45+Lcc_CNX!C45+Lcc_HDY!C45+Lcc_HKT!C45+Lcc_CEI!C45</f>
        <v>3812</v>
      </c>
      <c r="D45" s="120">
        <f>'Lcc_BKK+DMK'!D45+Lcc_CNX!D45+Lcc_HDY!D45+Lcc_HKT!D45+Lcc_CEI!D45</f>
        <v>3812</v>
      </c>
      <c r="E45" s="146">
        <f>SUM(C45:D45)</f>
        <v>7624</v>
      </c>
      <c r="F45" s="118">
        <f>+'Lcc_BKK+DMK'!F45+Lcc_CNX!F45+Lcc_HDY!F45+Lcc_HKT!F45+Lcc_CEI!F45</f>
        <v>2187</v>
      </c>
      <c r="G45" s="120">
        <f>'Lcc_BKK+DMK'!G45+Lcc_CNX!G45+Lcc_HDY!G45+Lcc_HKT!G45+Lcc_CEI!G45</f>
        <v>2187</v>
      </c>
      <c r="H45" s="146">
        <f>SUM(F45:G45)</f>
        <v>4374</v>
      </c>
      <c r="I45" s="121">
        <f>IF(E45=0,0,((H45/E45)-1)*100)</f>
        <v>-42.628541448058769</v>
      </c>
      <c r="J45" s="3"/>
      <c r="L45" s="13" t="s">
        <v>26</v>
      </c>
      <c r="M45" s="37">
        <f>'Lcc_BKK+DMK'!M45+Lcc_CNX!M45+Lcc_HDY!M45+Lcc_HKT!M45+Lcc_CEI!M45</f>
        <v>395485</v>
      </c>
      <c r="N45" s="468">
        <f>'Lcc_BKK+DMK'!N45+Lcc_CNX!N45+Lcc_HDY!N45+Lcc_HKT!N45+Lcc_CEI!N45</f>
        <v>380998</v>
      </c>
      <c r="O45" s="166">
        <f>SUM(M45:N45)</f>
        <v>776483</v>
      </c>
      <c r="P45" s="138">
        <f>+Lcc_BKK!P45+Lcc_DMK!P45+Lcc_CNX!P45+Lcc_HDY!P45+Lcc_HKT!P45+Lcc_CEI!P45</f>
        <v>0</v>
      </c>
      <c r="Q45" s="324">
        <f>O45+P45</f>
        <v>776483</v>
      </c>
      <c r="R45" s="37">
        <f>'Lcc_BKK+DMK'!R45+Lcc_CNX!R45+Lcc_HDY!R45+Lcc_HKT!R45+Lcc_CEI!R45</f>
        <v>259143</v>
      </c>
      <c r="S45" s="468">
        <f>'Lcc_BKK+DMK'!S45+Lcc_CNX!S45+Lcc_HDY!S45+Lcc_HKT!S45+Lcc_CEI!S45</f>
        <v>252953</v>
      </c>
      <c r="T45" s="166">
        <f>SUM(R45:S45)</f>
        <v>512096</v>
      </c>
      <c r="U45" s="138">
        <f>+Lcc_BKK!U45+Lcc_DMK!U45+Lcc_CNX!U45+Lcc_HDY!U45+Lcc_HKT!U45+Lcc_CEI!U45</f>
        <v>502</v>
      </c>
      <c r="V45" s="324">
        <f>T45+U45</f>
        <v>512598</v>
      </c>
      <c r="W45" s="40">
        <f>IF(Q45=0,0,((V45/Q45)-1)*100)</f>
        <v>-33.984646154519801</v>
      </c>
    </row>
    <row r="46" spans="1:23" ht="15.75" customHeight="1" thickTop="1" thickBot="1" x14ac:dyDescent="0.25">
      <c r="A46" s="9" t="str">
        <f>IF(ISERROR(F46/G46)," ",IF(F46/G46&gt;0.5,IF(F46/G46&lt;1.5," ","NOT OK"),"NOT OK"))</f>
        <v xml:space="preserve"> </v>
      </c>
      <c r="B46" s="131" t="s">
        <v>27</v>
      </c>
      <c r="C46" s="125">
        <f>+C43+C44+C45</f>
        <v>5884</v>
      </c>
      <c r="D46" s="133">
        <f t="shared" ref="D46" si="83">+D43+D44+D45</f>
        <v>5886</v>
      </c>
      <c r="E46" s="147">
        <f t="shared" ref="E46" si="84">+E43+E44+E45</f>
        <v>11770</v>
      </c>
      <c r="F46" s="125">
        <f t="shared" ref="F46" si="85">+F43+F44+F45</f>
        <v>12453</v>
      </c>
      <c r="G46" s="133">
        <f t="shared" ref="G46" si="86">+G43+G44+G45</f>
        <v>12450</v>
      </c>
      <c r="H46" s="147">
        <f t="shared" ref="H46" si="87">+H43+H44+H45</f>
        <v>24903</v>
      </c>
      <c r="I46" s="128">
        <f>IF(E46=0,0,((H46/E46)-1)*100)</f>
        <v>111.5802888700085</v>
      </c>
      <c r="J46" s="9"/>
      <c r="K46" s="10"/>
      <c r="L46" s="47" t="s">
        <v>27</v>
      </c>
      <c r="M46" s="49">
        <f>+M43+M44+M45</f>
        <v>584249</v>
      </c>
      <c r="N46" s="470">
        <f t="shared" ref="N46" si="88">+N43+N44+N45</f>
        <v>563568</v>
      </c>
      <c r="O46" s="477">
        <f t="shared" ref="O46" si="89">+O43+O44+O45</f>
        <v>1147817</v>
      </c>
      <c r="P46" s="483">
        <f t="shared" ref="P46" si="90">+P43+P44+P45</f>
        <v>217</v>
      </c>
      <c r="Q46" s="165">
        <f t="shared" ref="Q46" si="91">+Q43+Q44+Q45</f>
        <v>1148034</v>
      </c>
      <c r="R46" s="49">
        <f t="shared" ref="R46" si="92">+R43+R44+R45</f>
        <v>1217821</v>
      </c>
      <c r="S46" s="470">
        <f t="shared" ref="S46" si="93">+S43+S44+S45</f>
        <v>1209463</v>
      </c>
      <c r="T46" s="477">
        <f t="shared" ref="T46" si="94">+T43+T44+T45</f>
        <v>2427284</v>
      </c>
      <c r="U46" s="483">
        <f t="shared" ref="U46" si="95">+U43+U44+U45</f>
        <v>2229</v>
      </c>
      <c r="V46" s="165">
        <f t="shared" ref="V46" si="96">+V43+V44+V45</f>
        <v>2429513</v>
      </c>
      <c r="W46" s="50">
        <f>IF(Q46=0,0,((V46/Q46)-1)*100)</f>
        <v>111.62378466142991</v>
      </c>
    </row>
    <row r="47" spans="1:23" ht="13.5" thickTop="1" x14ac:dyDescent="0.2">
      <c r="A47" s="3" t="str">
        <f>IF(ISERROR(F47/G47)," ",IF(F47/G47&gt;0.5,IF(F47/G47&lt;1.5," ","NOT OK"),"NOT OK"))</f>
        <v xml:space="preserve"> </v>
      </c>
      <c r="B47" s="105" t="s">
        <v>28</v>
      </c>
      <c r="C47" s="118">
        <f>+'Lcc_BKK+DMK'!C47+Lcc_CNX!C47+Lcc_HDY!C47+Lcc_HKT!C47+Lcc_CEI!C47</f>
        <v>7587</v>
      </c>
      <c r="D47" s="120">
        <f>'Lcc_BKK+DMK'!D47+Lcc_CNX!D47+Lcc_HDY!D47+Lcc_HKT!D47+Lcc_CEI!D47</f>
        <v>7589</v>
      </c>
      <c r="E47" s="146">
        <f>SUM(C47:D47)</f>
        <v>15176</v>
      </c>
      <c r="F47" s="118">
        <f>+'Lcc_BKK+DMK'!F47+Lcc_CNX!F47+Lcc_HDY!F47+Lcc_HKT!F47+Lcc_CEI!F47</f>
        <v>1227</v>
      </c>
      <c r="G47" s="120">
        <f>'Lcc_BKK+DMK'!G47+Lcc_CNX!G47+Lcc_HDY!G47+Lcc_HKT!G47+Lcc_CEI!G47</f>
        <v>1228</v>
      </c>
      <c r="H47" s="146">
        <f>SUM(F47:G47)</f>
        <v>2455</v>
      </c>
      <c r="I47" s="121">
        <f>IF(E47=0,0,((H47/E47)-1)*100)</f>
        <v>-83.823141802846607</v>
      </c>
      <c r="J47" s="3"/>
      <c r="L47" s="13" t="s">
        <v>29</v>
      </c>
      <c r="M47" s="37">
        <f>'Lcc_BKK+DMK'!M47+Lcc_CNX!M47+Lcc_HDY!M47+Lcc_HKT!M47+Lcc_CEI!M47</f>
        <v>854523</v>
      </c>
      <c r="N47" s="468">
        <f>'Lcc_BKK+DMK'!N47+Lcc_CNX!N47+Lcc_HDY!N47+Lcc_HKT!N47+Lcc_CEI!N47</f>
        <v>848187</v>
      </c>
      <c r="O47" s="166">
        <f>SUM(M47:N47)</f>
        <v>1702710</v>
      </c>
      <c r="P47" s="138">
        <f>+Lcc_BKK!P47+Lcc_DMK!P47+Lcc_CNX!P47+Lcc_HDY!P47+Lcc_HKT!P47+Lcc_CEI!P47</f>
        <v>292</v>
      </c>
      <c r="Q47" s="324">
        <f>O47+P47</f>
        <v>1703002</v>
      </c>
      <c r="R47" s="37">
        <f>'Lcc_BKK+DMK'!R47+Lcc_CNX!R47+Lcc_HDY!R47+Lcc_HKT!R47+Lcc_CEI!R47</f>
        <v>102576</v>
      </c>
      <c r="S47" s="468">
        <f>'Lcc_BKK+DMK'!S47+Lcc_CNX!S47+Lcc_HDY!S47+Lcc_HKT!S47+Lcc_CEI!S47</f>
        <v>104132</v>
      </c>
      <c r="T47" s="166">
        <f>SUM(R47:S47)</f>
        <v>206708</v>
      </c>
      <c r="U47" s="138">
        <f>+Lcc_BKK!U47+Lcc_DMK!U47+Lcc_CNX!U47+Lcc_HDY!U47+Lcc_HKT!U47+Lcc_CEI!U47</f>
        <v>67</v>
      </c>
      <c r="V47" s="324">
        <f>T47+U47</f>
        <v>206775</v>
      </c>
      <c r="W47" s="40">
        <f>IF(Q47=0,0,((V47/Q47)-1)*100)</f>
        <v>-87.85820568619414</v>
      </c>
    </row>
    <row r="48" spans="1:23" x14ac:dyDescent="0.2">
      <c r="A48" s="3" t="str">
        <f t="shared" ref="A48" si="97">IF(ISERROR(F48/G48)," ",IF(F48/G48&gt;0.5,IF(F48/G48&lt;1.5," ","NOT OK"),"NOT OK"))</f>
        <v xml:space="preserve"> </v>
      </c>
      <c r="B48" s="105" t="s">
        <v>30</v>
      </c>
      <c r="C48" s="118">
        <f>+'Lcc_BKK+DMK'!C48+Lcc_CNX!C48+Lcc_HDY!C48+Lcc_HKT!C48+Lcc_CEI!C48</f>
        <v>9114</v>
      </c>
      <c r="D48" s="120">
        <f>'Lcc_BKK+DMK'!D48+Lcc_CNX!D48+Lcc_HDY!D48+Lcc_HKT!D48+Lcc_CEI!D48</f>
        <v>9111</v>
      </c>
      <c r="E48" s="146">
        <f>SUM(C48:D48)</f>
        <v>18225</v>
      </c>
      <c r="F48" s="118">
        <f>+'Lcc_BKK+DMK'!F48+Lcc_CNX!F48+Lcc_HDY!F48+Lcc_HKT!F48+Lcc_CEI!F48</f>
        <v>59</v>
      </c>
      <c r="G48" s="120">
        <f>'Lcc_BKK+DMK'!G48+Lcc_CNX!G48+Lcc_HDY!G48+Lcc_HKT!G48+Lcc_CEI!G48</f>
        <v>58</v>
      </c>
      <c r="H48" s="146">
        <f>SUM(F48:G48)</f>
        <v>117</v>
      </c>
      <c r="I48" s="121">
        <f t="shared" ref="I48" si="98">IF(E48=0,0,((H48/E48)-1)*100)</f>
        <v>-99.358024691358025</v>
      </c>
      <c r="J48" s="3"/>
      <c r="L48" s="13" t="s">
        <v>30</v>
      </c>
      <c r="M48" s="37">
        <f>'Lcc_BKK+DMK'!M48+Lcc_CNX!M48+Lcc_HDY!M48+Lcc_HKT!M48+Lcc_CEI!M48</f>
        <v>1097708</v>
      </c>
      <c r="N48" s="468">
        <f>'Lcc_BKK+DMK'!N48+Lcc_CNX!N48+Lcc_HDY!N48+Lcc_HKT!N48+Lcc_CEI!N48</f>
        <v>1080208</v>
      </c>
      <c r="O48" s="163">
        <f>SUM(M48:N48)</f>
        <v>2177916</v>
      </c>
      <c r="P48" s="481">
        <f>+Lcc_BKK!P48+Lcc_DMK!P48+Lcc_CNX!P48+Lcc_HDY!P48+Lcc_HKT!P48+Lcc_CEI!P48</f>
        <v>55</v>
      </c>
      <c r="Q48" s="163">
        <f>O48+P48</f>
        <v>2177971</v>
      </c>
      <c r="R48" s="37">
        <f>'Lcc_BKK+DMK'!R48+Lcc_CNX!R48+Lcc_HDY!R48+Lcc_HKT!R48+Lcc_CEI!R48</f>
        <v>668</v>
      </c>
      <c r="S48" s="468">
        <f>'Lcc_BKK+DMK'!S48+Lcc_CNX!S48+Lcc_HDY!S48+Lcc_HKT!S48+Lcc_CEI!S48</f>
        <v>2121</v>
      </c>
      <c r="T48" s="163">
        <f>SUM(R48:S48)</f>
        <v>2789</v>
      </c>
      <c r="U48" s="481">
        <f>+Lcc_BKK!U48+Lcc_DMK!U48+Lcc_CNX!U48+Lcc_HDY!U48+Lcc_HKT!U48+Lcc_CEI!U48</f>
        <v>0</v>
      </c>
      <c r="V48" s="163">
        <f>T48+U48</f>
        <v>2789</v>
      </c>
      <c r="W48" s="40">
        <f t="shared" ref="W48" si="99">IF(Q48=0,0,((V48/Q48)-1)*100)</f>
        <v>-99.871945035080813</v>
      </c>
    </row>
    <row r="49" spans="1:23" ht="13.5" thickBot="1" x14ac:dyDescent="0.25">
      <c r="A49" s="3" t="str">
        <f>IF(ISERROR(F49/G49)," ",IF(F49/G49&gt;0.5,IF(F49/G49&lt;1.5," ","NOT OK"),"NOT OK"))</f>
        <v xml:space="preserve"> </v>
      </c>
      <c r="B49" s="105" t="s">
        <v>31</v>
      </c>
      <c r="C49" s="118">
        <f>+'Lcc_BKK+DMK'!C49+Lcc_CNX!C49+Lcc_HDY!C49+Lcc_HKT!C49+Lcc_CEI!C49</f>
        <v>9392</v>
      </c>
      <c r="D49" s="120">
        <f>'Lcc_BKK+DMK'!D49+Lcc_CNX!D49+Lcc_HDY!D49+Lcc_HKT!D49+Lcc_CEI!D49</f>
        <v>9392</v>
      </c>
      <c r="E49" s="146">
        <f t="shared" ref="E49" si="100">SUM(C49:D49)</f>
        <v>18784</v>
      </c>
      <c r="F49" s="118">
        <f>+'Lcc_BKK+DMK'!F49+Lcc_CNX!F49+Lcc_HDY!F49+Lcc_HKT!F49+Lcc_CEI!F49</f>
        <v>1662</v>
      </c>
      <c r="G49" s="120">
        <f>'Lcc_BKK+DMK'!G49+Lcc_CNX!G49+Lcc_HDY!G49+Lcc_HKT!G49+Lcc_CEI!G49</f>
        <v>1663</v>
      </c>
      <c r="H49" s="146">
        <f t="shared" ref="H49" si="101">SUM(F49:G49)</f>
        <v>3325</v>
      </c>
      <c r="I49" s="121">
        <f t="shared" ref="I49:I52" si="102">IF(E49=0,0,((H49/E49)-1)*100)</f>
        <v>-82.298764906303234</v>
      </c>
      <c r="J49" s="3"/>
      <c r="L49" s="13" t="s">
        <v>31</v>
      </c>
      <c r="M49" s="37">
        <f>'Lcc_BKK+DMK'!M49+Lcc_CNX!M49+Lcc_HDY!M49+Lcc_HKT!M49+Lcc_CEI!M49</f>
        <v>1198655</v>
      </c>
      <c r="N49" s="468">
        <f>'Lcc_BKK+DMK'!N49+Lcc_CNX!N49+Lcc_HDY!N49+Lcc_HKT!N49+Lcc_CEI!N49</f>
        <v>1195713</v>
      </c>
      <c r="O49" s="163">
        <f t="shared" ref="O49" si="103">SUM(M49:N49)</f>
        <v>2394368</v>
      </c>
      <c r="P49" s="481">
        <f>+Lcc_BKK!P49+Lcc_DMK!P49+Lcc_CNX!P49+Lcc_HDY!P49+Lcc_HKT!P49+Lcc_CEI!P49</f>
        <v>413</v>
      </c>
      <c r="Q49" s="163">
        <f t="shared" ref="Q49" si="104">O49+P49</f>
        <v>2394781</v>
      </c>
      <c r="R49" s="37">
        <f>'Lcc_BKK+DMK'!R49+Lcc_CNX!R49+Lcc_HDY!R49+Lcc_HKT!R49+Lcc_CEI!R49</f>
        <v>161899</v>
      </c>
      <c r="S49" s="468">
        <f>'Lcc_BKK+DMK'!S49+Lcc_CNX!S49+Lcc_HDY!S49+Lcc_HKT!S49+Lcc_CEI!S49</f>
        <v>159797</v>
      </c>
      <c r="T49" s="163">
        <f t="shared" ref="T49" si="105">SUM(R49:S49)</f>
        <v>321696</v>
      </c>
      <c r="U49" s="481">
        <f>+Lcc_BKK!U49+Lcc_DMK!U49+Lcc_CNX!U49+Lcc_HDY!U49+Lcc_HKT!U49+Lcc_CEI!U49</f>
        <v>34</v>
      </c>
      <c r="V49" s="163">
        <f t="shared" ref="V49" si="106">T49+U49</f>
        <v>321730</v>
      </c>
      <c r="W49" s="40">
        <f t="shared" ref="W49:W52" si="107">IF(Q49=0,0,((V49/Q49)-1)*100)</f>
        <v>-86.565368607818414</v>
      </c>
    </row>
    <row r="50" spans="1:23" ht="15.75" customHeight="1" thickTop="1" thickBot="1" x14ac:dyDescent="0.25">
      <c r="A50" s="9" t="str">
        <f>IF(ISERROR(F50/G50)," ",IF(F50/G50&gt;0.5,IF(F50/G50&lt;1.5," ","NOT OK"),"NOT OK"))</f>
        <v xml:space="preserve"> </v>
      </c>
      <c r="B50" s="131" t="s">
        <v>32</v>
      </c>
      <c r="C50" s="125">
        <f t="shared" ref="C50:H50" si="108">+C47+C48+C49</f>
        <v>26093</v>
      </c>
      <c r="D50" s="133">
        <f t="shared" si="108"/>
        <v>26092</v>
      </c>
      <c r="E50" s="147">
        <f t="shared" si="108"/>
        <v>52185</v>
      </c>
      <c r="F50" s="125">
        <f t="shared" si="108"/>
        <v>2948</v>
      </c>
      <c r="G50" s="133">
        <f t="shared" si="108"/>
        <v>2949</v>
      </c>
      <c r="H50" s="147">
        <f t="shared" si="108"/>
        <v>5897</v>
      </c>
      <c r="I50" s="128">
        <f t="shared" si="102"/>
        <v>-88.699817955351151</v>
      </c>
      <c r="J50" s="9"/>
      <c r="K50" s="10"/>
      <c r="L50" s="47" t="s">
        <v>32</v>
      </c>
      <c r="M50" s="49">
        <f t="shared" ref="M50:V50" si="109">+M47+M48+M49</f>
        <v>3150886</v>
      </c>
      <c r="N50" s="470">
        <f t="shared" si="109"/>
        <v>3124108</v>
      </c>
      <c r="O50" s="477">
        <f t="shared" si="109"/>
        <v>6274994</v>
      </c>
      <c r="P50" s="483">
        <f t="shared" si="109"/>
        <v>760</v>
      </c>
      <c r="Q50" s="165">
        <f t="shared" si="109"/>
        <v>6275754</v>
      </c>
      <c r="R50" s="49">
        <f t="shared" si="109"/>
        <v>265143</v>
      </c>
      <c r="S50" s="470">
        <f t="shared" si="109"/>
        <v>266050</v>
      </c>
      <c r="T50" s="477">
        <f t="shared" si="109"/>
        <v>531193</v>
      </c>
      <c r="U50" s="483">
        <f t="shared" si="109"/>
        <v>101</v>
      </c>
      <c r="V50" s="165">
        <f t="shared" si="109"/>
        <v>531294</v>
      </c>
      <c r="W50" s="50">
        <f t="shared" si="107"/>
        <v>-91.534180594076815</v>
      </c>
    </row>
    <row r="51" spans="1:23" ht="14.25" thickTop="1" thickBot="1" x14ac:dyDescent="0.25">
      <c r="A51" s="3" t="str">
        <f>IF(ISERROR(F51/G51)," ",IF(F51/G51&gt;0.5,IF(F51/G51&lt;1.5," ","NOT OK"),"NOT OK"))</f>
        <v xml:space="preserve"> </v>
      </c>
      <c r="B51" s="124" t="s">
        <v>33</v>
      </c>
      <c r="C51" s="125">
        <f t="shared" ref="C51:H51" si="110">+C42+C46+C50</f>
        <v>64069</v>
      </c>
      <c r="D51" s="127">
        <f t="shared" si="110"/>
        <v>64070</v>
      </c>
      <c r="E51" s="297">
        <f t="shared" si="110"/>
        <v>128139</v>
      </c>
      <c r="F51" s="125">
        <f t="shared" si="110"/>
        <v>32869</v>
      </c>
      <c r="G51" s="127">
        <f t="shared" si="110"/>
        <v>32869</v>
      </c>
      <c r="H51" s="297">
        <f t="shared" si="110"/>
        <v>65738</v>
      </c>
      <c r="I51" s="128">
        <f t="shared" si="102"/>
        <v>-48.697898375982327</v>
      </c>
      <c r="J51" s="3"/>
      <c r="L51" s="41" t="s">
        <v>33</v>
      </c>
      <c r="M51" s="42">
        <f t="shared" ref="M51:V51" si="111">+M42+M46+M50</f>
        <v>8009585</v>
      </c>
      <c r="N51" s="42">
        <f t="shared" si="111"/>
        <v>7942847</v>
      </c>
      <c r="O51" s="493">
        <f t="shared" si="111"/>
        <v>15952432</v>
      </c>
      <c r="P51" s="42">
        <f t="shared" si="111"/>
        <v>1847</v>
      </c>
      <c r="Q51" s="493">
        <f t="shared" si="111"/>
        <v>15954279</v>
      </c>
      <c r="R51" s="42">
        <f t="shared" si="111"/>
        <v>3519245</v>
      </c>
      <c r="S51" s="42">
        <f t="shared" si="111"/>
        <v>3454381</v>
      </c>
      <c r="T51" s="493">
        <f t="shared" si="111"/>
        <v>6973626</v>
      </c>
      <c r="U51" s="42">
        <f t="shared" si="111"/>
        <v>2966</v>
      </c>
      <c r="V51" s="493">
        <f t="shared" si="111"/>
        <v>6976592</v>
      </c>
      <c r="W51" s="46">
        <f t="shared" si="107"/>
        <v>-56.271342628519918</v>
      </c>
    </row>
    <row r="52" spans="1:23" ht="14.25" thickTop="1" thickBot="1" x14ac:dyDescent="0.25">
      <c r="A52" s="3" t="str">
        <f t="shared" ref="A52" si="112">IF(ISERROR(F52/G52)," ",IF(F52/G52&gt;0.5,IF(F52/G52&lt;1.5," ","NOT OK"),"NOT OK"))</f>
        <v xml:space="preserve"> </v>
      </c>
      <c r="B52" s="124" t="s">
        <v>34</v>
      </c>
      <c r="C52" s="125">
        <f t="shared" ref="C52:H52" si="113">+C38+C42+C46+C50</f>
        <v>97620</v>
      </c>
      <c r="D52" s="127">
        <f t="shared" si="113"/>
        <v>97638</v>
      </c>
      <c r="E52" s="297">
        <f t="shared" si="113"/>
        <v>195258</v>
      </c>
      <c r="F52" s="125">
        <f t="shared" si="113"/>
        <v>67971</v>
      </c>
      <c r="G52" s="127">
        <f t="shared" si="113"/>
        <v>67971</v>
      </c>
      <c r="H52" s="297">
        <f t="shared" si="113"/>
        <v>135942</v>
      </c>
      <c r="I52" s="128">
        <f t="shared" si="102"/>
        <v>-30.378268752112593</v>
      </c>
      <c r="J52" s="3"/>
      <c r="L52" s="467" t="s">
        <v>34</v>
      </c>
      <c r="M52" s="43">
        <f t="shared" ref="M52:V52" si="114">+M38+M42+M46+M50</f>
        <v>13155280</v>
      </c>
      <c r="N52" s="469">
        <f t="shared" si="114"/>
        <v>13126554</v>
      </c>
      <c r="O52" s="473">
        <f t="shared" si="114"/>
        <v>26281834</v>
      </c>
      <c r="P52" s="482">
        <f t="shared" si="114"/>
        <v>2710</v>
      </c>
      <c r="Q52" s="299">
        <f t="shared" si="114"/>
        <v>26284544</v>
      </c>
      <c r="R52" s="43">
        <f t="shared" si="114"/>
        <v>7877444</v>
      </c>
      <c r="S52" s="469">
        <f t="shared" si="114"/>
        <v>7867743</v>
      </c>
      <c r="T52" s="473">
        <f t="shared" si="114"/>
        <v>15745187</v>
      </c>
      <c r="U52" s="482">
        <f t="shared" si="114"/>
        <v>5146</v>
      </c>
      <c r="V52" s="299">
        <f t="shared" si="114"/>
        <v>15750333</v>
      </c>
      <c r="W52" s="46">
        <f t="shared" si="107"/>
        <v>-40.07758704126654</v>
      </c>
    </row>
    <row r="53" spans="1:23" ht="14.25" thickTop="1" thickBot="1" x14ac:dyDescent="0.25">
      <c r="B53" s="136" t="s">
        <v>35</v>
      </c>
      <c r="C53" s="101"/>
      <c r="D53" s="101"/>
      <c r="E53" s="101"/>
      <c r="F53" s="101"/>
      <c r="G53" s="101"/>
      <c r="H53" s="101"/>
      <c r="I53" s="101"/>
      <c r="J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3.5" thickTop="1" x14ac:dyDescent="0.2">
      <c r="B54" s="514" t="s">
        <v>40</v>
      </c>
      <c r="C54" s="515"/>
      <c r="D54" s="515"/>
      <c r="E54" s="515"/>
      <c r="F54" s="515"/>
      <c r="G54" s="515"/>
      <c r="H54" s="515"/>
      <c r="I54" s="516"/>
      <c r="J54" s="3"/>
      <c r="L54" s="517" t="s">
        <v>41</v>
      </c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9"/>
    </row>
    <row r="55" spans="1:23" ht="13.5" thickBot="1" x14ac:dyDescent="0.25">
      <c r="B55" s="520" t="s">
        <v>42</v>
      </c>
      <c r="C55" s="521"/>
      <c r="D55" s="521"/>
      <c r="E55" s="521"/>
      <c r="F55" s="521"/>
      <c r="G55" s="521"/>
      <c r="H55" s="521"/>
      <c r="I55" s="522"/>
      <c r="J55" s="3"/>
      <c r="L55" s="523" t="s">
        <v>43</v>
      </c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5"/>
    </row>
    <row r="56" spans="1:23" ht="14.25" thickTop="1" thickBot="1" x14ac:dyDescent="0.25">
      <c r="B56" s="100"/>
      <c r="C56" s="101"/>
      <c r="D56" s="101"/>
      <c r="E56" s="101"/>
      <c r="F56" s="101"/>
      <c r="G56" s="101"/>
      <c r="H56" s="101"/>
      <c r="I56" s="102"/>
      <c r="J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1:23" ht="14.25" thickTop="1" thickBot="1" x14ac:dyDescent="0.25">
      <c r="B57" s="103"/>
      <c r="C57" s="526" t="s">
        <v>4</v>
      </c>
      <c r="D57" s="527"/>
      <c r="E57" s="528"/>
      <c r="F57" s="526" t="s">
        <v>5</v>
      </c>
      <c r="G57" s="527"/>
      <c r="H57" s="528"/>
      <c r="I57" s="104" t="s">
        <v>6</v>
      </c>
      <c r="J57" s="3"/>
      <c r="L57" s="11"/>
      <c r="M57" s="529" t="s">
        <v>4</v>
      </c>
      <c r="N57" s="530"/>
      <c r="O57" s="530"/>
      <c r="P57" s="530"/>
      <c r="Q57" s="531"/>
      <c r="R57" s="529" t="s">
        <v>5</v>
      </c>
      <c r="S57" s="530"/>
      <c r="T57" s="530"/>
      <c r="U57" s="530"/>
      <c r="V57" s="531"/>
      <c r="W57" s="12" t="s">
        <v>6</v>
      </c>
    </row>
    <row r="58" spans="1:23" ht="13.5" thickTop="1" x14ac:dyDescent="0.2">
      <c r="B58" s="105" t="s">
        <v>7</v>
      </c>
      <c r="C58" s="106"/>
      <c r="D58" s="107"/>
      <c r="E58" s="108"/>
      <c r="F58" s="106"/>
      <c r="G58" s="107"/>
      <c r="H58" s="108"/>
      <c r="I58" s="109" t="s">
        <v>8</v>
      </c>
      <c r="J58" s="3"/>
      <c r="L58" s="13" t="s">
        <v>7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8</v>
      </c>
    </row>
    <row r="59" spans="1:23" ht="13.5" thickBot="1" x14ac:dyDescent="0.25">
      <c r="B59" s="110" t="s">
        <v>44</v>
      </c>
      <c r="C59" s="111" t="s">
        <v>9</v>
      </c>
      <c r="D59" s="112" t="s">
        <v>10</v>
      </c>
      <c r="E59" s="503" t="s">
        <v>11</v>
      </c>
      <c r="F59" s="111" t="s">
        <v>9</v>
      </c>
      <c r="G59" s="112" t="s">
        <v>10</v>
      </c>
      <c r="H59" s="503" t="s">
        <v>11</v>
      </c>
      <c r="I59" s="113"/>
      <c r="J59" s="3"/>
      <c r="L59" s="22"/>
      <c r="M59" s="27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1:23" ht="5.25" customHeight="1" thickTop="1" x14ac:dyDescent="0.2">
      <c r="B60" s="105"/>
      <c r="C60" s="114"/>
      <c r="D60" s="115"/>
      <c r="E60" s="116"/>
      <c r="F60" s="114"/>
      <c r="G60" s="115"/>
      <c r="H60" s="116"/>
      <c r="I60" s="117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x14ac:dyDescent="0.2">
      <c r="A61" s="3" t="str">
        <f>IF(ISERROR(F61/G61)," ",IF(F61/G61&gt;0.5,IF(F61/G61&lt;1.5," ","NOT OK"),"NOT OK"))</f>
        <v xml:space="preserve"> </v>
      </c>
      <c r="B61" s="105" t="s">
        <v>16</v>
      </c>
      <c r="C61" s="118">
        <f t="shared" ref="C61:H67" si="115">+C9+C35</f>
        <v>19773</v>
      </c>
      <c r="D61" s="120">
        <f t="shared" si="115"/>
        <v>19762</v>
      </c>
      <c r="E61" s="146">
        <f t="shared" si="115"/>
        <v>39535</v>
      </c>
      <c r="F61" s="118">
        <f t="shared" si="115"/>
        <v>10843</v>
      </c>
      <c r="G61" s="120">
        <f t="shared" si="115"/>
        <v>10842</v>
      </c>
      <c r="H61" s="146">
        <f t="shared" si="115"/>
        <v>21685</v>
      </c>
      <c r="I61" s="121">
        <f>IF(E61=0,0,((H61/E61)-1)*100)</f>
        <v>-45.149867206272923</v>
      </c>
      <c r="J61" s="3"/>
      <c r="K61" s="6"/>
      <c r="L61" s="13" t="s">
        <v>16</v>
      </c>
      <c r="M61" s="39">
        <f>'Lcc_BKK+DMK'!M61+Lcc_CNX!M61+Lcc_HDY!M61+Lcc_HKT!M61+Lcc_CEI!M61</f>
        <v>3074213</v>
      </c>
      <c r="N61" s="37">
        <f>'Lcc_BKK+DMK'!N61+Lcc_CNX!N61+Lcc_HDY!N61+Lcc_HKT!N61+Lcc_CEI!N61</f>
        <v>3104691</v>
      </c>
      <c r="O61" s="163">
        <f>SUM(M61:N61)</f>
        <v>6178904</v>
      </c>
      <c r="P61" s="38">
        <f>+Lcc_BKK!P61+Lcc_DMK!P61+Lcc_CNX!P61+Lcc_HDY!P61+Lcc_HKT!P61+Lcc_CEI!P61</f>
        <v>2576</v>
      </c>
      <c r="Q61" s="166">
        <f>O61+P61</f>
        <v>6181480</v>
      </c>
      <c r="R61" s="39">
        <f>'Lcc_BKK+DMK'!R61+Lcc_CNX!R61+Lcc_HDY!R61+Lcc_HKT!R61+Lcc_CEI!R61</f>
        <v>1363620</v>
      </c>
      <c r="S61" s="37">
        <f>'Lcc_BKK+DMK'!S61+Lcc_CNX!S61+Lcc_HDY!S61+Lcc_HKT!S61+Lcc_CEI!S61</f>
        <v>1362742</v>
      </c>
      <c r="T61" s="163">
        <f>SUM(R61:S61)</f>
        <v>2726362</v>
      </c>
      <c r="U61" s="38">
        <f>+Lcc_BKK!U61+Lcc_DMK!U61+Lcc_CNX!U61+Lcc_HDY!U61+Lcc_HKT!U61+Lcc_CEI!U61</f>
        <v>800</v>
      </c>
      <c r="V61" s="166">
        <f>T61+U61</f>
        <v>2727162</v>
      </c>
      <c r="W61" s="40">
        <f>IF(Q61=0,0,((V61/Q61)-1)*100)</f>
        <v>-55.881730588791036</v>
      </c>
    </row>
    <row r="62" spans="1:23" x14ac:dyDescent="0.2">
      <c r="A62" s="3" t="str">
        <f>IF(ISERROR(F62/G62)," ",IF(F62/G62&gt;0.5,IF(F62/G62&lt;1.5," ","NOT OK"),"NOT OK"))</f>
        <v xml:space="preserve"> </v>
      </c>
      <c r="B62" s="105" t="s">
        <v>17</v>
      </c>
      <c r="C62" s="118">
        <f t="shared" si="115"/>
        <v>18905</v>
      </c>
      <c r="D62" s="120">
        <f t="shared" si="115"/>
        <v>18907</v>
      </c>
      <c r="E62" s="146">
        <f t="shared" si="115"/>
        <v>37812</v>
      </c>
      <c r="F62" s="118">
        <f t="shared" si="115"/>
        <v>11494</v>
      </c>
      <c r="G62" s="120">
        <f t="shared" si="115"/>
        <v>11498</v>
      </c>
      <c r="H62" s="146">
        <f t="shared" si="115"/>
        <v>22992</v>
      </c>
      <c r="I62" s="121">
        <f>IF(E62=0,0,((H62/E62)-1)*100)</f>
        <v>-39.193906696286895</v>
      </c>
      <c r="J62" s="3"/>
      <c r="K62" s="6"/>
      <c r="L62" s="13" t="s">
        <v>17</v>
      </c>
      <c r="M62" s="39">
        <f>'Lcc_BKK+DMK'!M62+Lcc_CNX!M62+Lcc_HDY!M62+Lcc_HKT!M62+Lcc_CEI!M62</f>
        <v>3005390</v>
      </c>
      <c r="N62" s="37">
        <f>'Lcc_BKK+DMK'!N62+Lcc_CNX!N62+Lcc_HDY!N62+Lcc_HKT!N62+Lcc_CEI!N62</f>
        <v>2988244</v>
      </c>
      <c r="O62" s="163">
        <f t="shared" ref="O62:O63" si="116">SUM(M62:N62)</f>
        <v>5993634</v>
      </c>
      <c r="P62" s="38">
        <f>+Lcc_BKK!P62+Lcc_DMK!P62+Lcc_CNX!P62+Lcc_HDY!P62+Lcc_HKT!P62+Lcc_CEI!P62</f>
        <v>3353</v>
      </c>
      <c r="Q62" s="166">
        <f t="shared" ref="Q62:Q63" si="117">O62+P62</f>
        <v>5996987</v>
      </c>
      <c r="R62" s="39">
        <f>'Lcc_BKK+DMK'!R62+Lcc_CNX!R62+Lcc_HDY!R62+Lcc_HKT!R62+Lcc_CEI!R62</f>
        <v>1602375</v>
      </c>
      <c r="S62" s="37">
        <f>'Lcc_BKK+DMK'!S62+Lcc_CNX!S62+Lcc_HDY!S62+Lcc_HKT!S62+Lcc_CEI!S62</f>
        <v>1591778</v>
      </c>
      <c r="T62" s="163">
        <f t="shared" ref="T62:T63" si="118">SUM(R62:S62)</f>
        <v>3194153</v>
      </c>
      <c r="U62" s="38">
        <f>+Lcc_BKK!U62+Lcc_DMK!U62+Lcc_CNX!U62+Lcc_HDY!U62+Lcc_HKT!U62+Lcc_CEI!U62</f>
        <v>513</v>
      </c>
      <c r="V62" s="166">
        <f t="shared" ref="V62:V63" si="119">T62+U62</f>
        <v>3194666</v>
      </c>
      <c r="W62" s="40">
        <f t="shared" ref="W62:W63" si="120">IF(Q62=0,0,((V62/Q62)-1)*100)</f>
        <v>-46.728815653594047</v>
      </c>
    </row>
    <row r="63" spans="1:23" ht="13.5" thickBot="1" x14ac:dyDescent="0.25">
      <c r="A63" s="3" t="str">
        <f>IF(ISERROR(F63/G63)," ",IF(F63/G63&gt;0.5,IF(F63/G63&lt;1.5," ","NOT OK"),"NOT OK"))</f>
        <v xml:space="preserve"> </v>
      </c>
      <c r="B63" s="110" t="s">
        <v>18</v>
      </c>
      <c r="C63" s="122">
        <f t="shared" si="115"/>
        <v>19909</v>
      </c>
      <c r="D63" s="123">
        <f t="shared" si="115"/>
        <v>19901</v>
      </c>
      <c r="E63" s="146">
        <f t="shared" si="115"/>
        <v>39810</v>
      </c>
      <c r="F63" s="122">
        <f t="shared" si="115"/>
        <v>12856</v>
      </c>
      <c r="G63" s="123">
        <f t="shared" si="115"/>
        <v>12853</v>
      </c>
      <c r="H63" s="146">
        <f t="shared" si="115"/>
        <v>25709</v>
      </c>
      <c r="I63" s="121">
        <f>IF(E63=0,0,((H63/E63)-1)*100)</f>
        <v>-35.420748555639292</v>
      </c>
      <c r="J63" s="3"/>
      <c r="K63" s="6"/>
      <c r="L63" s="22" t="s">
        <v>18</v>
      </c>
      <c r="M63" s="39">
        <f>'Lcc_BKK+DMK'!M63+Lcc_CNX!M63+Lcc_HDY!M63+Lcc_HKT!M63+Lcc_CEI!M63</f>
        <v>3186125</v>
      </c>
      <c r="N63" s="37">
        <f>'Lcc_BKK+DMK'!N63+Lcc_CNX!N63+Lcc_HDY!N63+Lcc_HKT!N63+Lcc_CEI!N63</f>
        <v>3206121</v>
      </c>
      <c r="O63" s="163">
        <f t="shared" si="116"/>
        <v>6392246</v>
      </c>
      <c r="P63" s="38">
        <f>+Lcc_BKK!P63+Lcc_DMK!P63+Lcc_CNX!P63+Lcc_HDY!P63+Lcc_HKT!P63+Lcc_CEI!P63</f>
        <v>4139</v>
      </c>
      <c r="Q63" s="166">
        <f t="shared" si="117"/>
        <v>6396385</v>
      </c>
      <c r="R63" s="39">
        <f>'Lcc_BKK+DMK'!R63+Lcc_CNX!R63+Lcc_HDY!R63+Lcc_HKT!R63+Lcc_CEI!R63</f>
        <v>1395462</v>
      </c>
      <c r="S63" s="37">
        <f>'Lcc_BKK+DMK'!S63+Lcc_CNX!S63+Lcc_HDY!S63+Lcc_HKT!S63+Lcc_CEI!S63</f>
        <v>1462124</v>
      </c>
      <c r="T63" s="163">
        <f t="shared" si="118"/>
        <v>2857586</v>
      </c>
      <c r="U63" s="38">
        <f>+Lcc_BKK!U63+Lcc_DMK!U63+Lcc_CNX!U63+Lcc_HDY!U63+Lcc_HKT!U63+Lcc_CEI!U63</f>
        <v>867</v>
      </c>
      <c r="V63" s="166">
        <f t="shared" si="119"/>
        <v>2858453</v>
      </c>
      <c r="W63" s="40">
        <f t="shared" si="120"/>
        <v>-55.311429815434806</v>
      </c>
    </row>
    <row r="64" spans="1:23" ht="14.25" thickTop="1" thickBot="1" x14ac:dyDescent="0.25">
      <c r="A64" s="3" t="str">
        <f>IF(ISERROR(F64/G64)," ",IF(F64/G64&gt;0.5,IF(F64/G64&lt;1.5," ","NOT OK"),"NOT OK"))</f>
        <v xml:space="preserve"> </v>
      </c>
      <c r="B64" s="124" t="s">
        <v>19</v>
      </c>
      <c r="C64" s="125">
        <f t="shared" si="115"/>
        <v>58587</v>
      </c>
      <c r="D64" s="127">
        <f t="shared" si="115"/>
        <v>58570</v>
      </c>
      <c r="E64" s="149">
        <f t="shared" si="115"/>
        <v>117157</v>
      </c>
      <c r="F64" s="125">
        <f t="shared" si="115"/>
        <v>35193</v>
      </c>
      <c r="G64" s="127">
        <f t="shared" si="115"/>
        <v>35193</v>
      </c>
      <c r="H64" s="149">
        <f t="shared" si="115"/>
        <v>70386</v>
      </c>
      <c r="I64" s="128">
        <f t="shared" ref="I64:I65" si="121">IF(E64=0,0,((H64/E64)-1)*100)</f>
        <v>-39.921643606442636</v>
      </c>
      <c r="J64" s="3"/>
      <c r="L64" s="41" t="s">
        <v>19</v>
      </c>
      <c r="M64" s="45">
        <f t="shared" ref="M64:Q64" si="122">+M61+M62+M63</f>
        <v>9265728</v>
      </c>
      <c r="N64" s="43">
        <f t="shared" si="122"/>
        <v>9299056</v>
      </c>
      <c r="O64" s="164">
        <f t="shared" si="122"/>
        <v>18564784</v>
      </c>
      <c r="P64" s="43">
        <f t="shared" si="122"/>
        <v>10068</v>
      </c>
      <c r="Q64" s="164">
        <f t="shared" si="122"/>
        <v>18574852</v>
      </c>
      <c r="R64" s="45">
        <f t="shared" ref="R64:V64" si="123">+R61+R62+R63</f>
        <v>4361457</v>
      </c>
      <c r="S64" s="43">
        <f t="shared" si="123"/>
        <v>4416644</v>
      </c>
      <c r="T64" s="164">
        <f t="shared" si="123"/>
        <v>8778101</v>
      </c>
      <c r="U64" s="43">
        <f t="shared" si="123"/>
        <v>2180</v>
      </c>
      <c r="V64" s="164">
        <f t="shared" si="123"/>
        <v>8780281</v>
      </c>
      <c r="W64" s="46">
        <f>IF(Q64=0,0,((V64/Q64)-1)*100)</f>
        <v>-52.730277474081625</v>
      </c>
    </row>
    <row r="65" spans="1:23" ht="13.5" thickTop="1" x14ac:dyDescent="0.2">
      <c r="A65" s="3" t="str">
        <f t="shared" si="13"/>
        <v xml:space="preserve"> </v>
      </c>
      <c r="B65" s="105" t="s">
        <v>20</v>
      </c>
      <c r="C65" s="118">
        <f t="shared" si="115"/>
        <v>20034</v>
      </c>
      <c r="D65" s="120">
        <f t="shared" si="115"/>
        <v>20044</v>
      </c>
      <c r="E65" s="146">
        <f t="shared" si="115"/>
        <v>40078</v>
      </c>
      <c r="F65" s="118">
        <f t="shared" si="115"/>
        <v>5111</v>
      </c>
      <c r="G65" s="120">
        <f t="shared" si="115"/>
        <v>5110</v>
      </c>
      <c r="H65" s="146">
        <f t="shared" si="115"/>
        <v>10221</v>
      </c>
      <c r="I65" s="121">
        <f t="shared" si="121"/>
        <v>-74.497230400718607</v>
      </c>
      <c r="J65" s="3"/>
      <c r="L65" s="13" t="s">
        <v>20</v>
      </c>
      <c r="M65" s="39">
        <f>'Lcc_BKK+DMK'!M65+Lcc_CNX!M65+Lcc_HDY!M65+Lcc_HKT!M65+Lcc_CEI!M65</f>
        <v>3219091</v>
      </c>
      <c r="N65" s="37">
        <f>'Lcc_BKK+DMK'!N65+Lcc_CNX!N65+Lcc_HDY!N65+Lcc_HKT!N65+Lcc_CEI!N65</f>
        <v>3227078</v>
      </c>
      <c r="O65" s="163">
        <f t="shared" ref="O65" si="124">SUM(M65:N65)</f>
        <v>6446169</v>
      </c>
      <c r="P65" s="38">
        <f>+Lcc_BKK!P65+Lcc_DMK!P65+Lcc_CNX!P65+Lcc_HDY!P65+Lcc_HKT!P65+Lcc_CEI!P65</f>
        <v>4171</v>
      </c>
      <c r="Q65" s="166">
        <f t="shared" ref="Q65" si="125">O65+P65</f>
        <v>6450340</v>
      </c>
      <c r="R65" s="39">
        <f>'Lcc_BKK+DMK'!R65+Lcc_CNX!R65+Lcc_HDY!R65+Lcc_HKT!R65+Lcc_CEI!R65</f>
        <v>429401</v>
      </c>
      <c r="S65" s="37">
        <f>'Lcc_BKK+DMK'!S65+Lcc_CNX!S65+Lcc_HDY!S65+Lcc_HKT!S65+Lcc_CEI!S65</f>
        <v>377401</v>
      </c>
      <c r="T65" s="163">
        <f t="shared" ref="T65" si="126">SUM(R65:S65)</f>
        <v>806802</v>
      </c>
      <c r="U65" s="38">
        <f>+Lcc_BKK!U65+Lcc_DMK!U65+Lcc_CNX!U65+Lcc_HDY!U65+Lcc_HKT!U65+Lcc_CEI!U65</f>
        <v>99</v>
      </c>
      <c r="V65" s="166">
        <f t="shared" ref="V65" si="127">T65+U65</f>
        <v>806901</v>
      </c>
      <c r="W65" s="40">
        <f t="shared" ref="W65" si="128">IF(Q65=0,0,((V65/Q65)-1)*100)</f>
        <v>-87.490566388748505</v>
      </c>
    </row>
    <row r="66" spans="1:23" x14ac:dyDescent="0.2">
      <c r="A66" s="3" t="str">
        <f>IF(ISERROR(F66/G66)," ",IF(F66/G66&gt;0.5,IF(F66/G66&lt;1.5," ","NOT OK"),"NOT OK"))</f>
        <v xml:space="preserve"> </v>
      </c>
      <c r="B66" s="105" t="s">
        <v>21</v>
      </c>
      <c r="C66" s="118">
        <f t="shared" si="115"/>
        <v>17291</v>
      </c>
      <c r="D66" s="120">
        <f t="shared" si="115"/>
        <v>17259</v>
      </c>
      <c r="E66" s="146">
        <f t="shared" si="115"/>
        <v>34550</v>
      </c>
      <c r="F66" s="118">
        <f t="shared" si="115"/>
        <v>4127</v>
      </c>
      <c r="G66" s="120">
        <f t="shared" si="115"/>
        <v>4129</v>
      </c>
      <c r="H66" s="146">
        <f t="shared" si="115"/>
        <v>8256</v>
      </c>
      <c r="I66" s="121">
        <f>IF(E66=0,0,((H66/E66)-1)*100)</f>
        <v>-76.104196816208386</v>
      </c>
      <c r="J66" s="3"/>
      <c r="L66" s="13" t="s">
        <v>21</v>
      </c>
      <c r="M66" s="39">
        <f>'Lcc_BKK+DMK'!M66+Lcc_CNX!M66+Lcc_HDY!M66+Lcc_HKT!M66+Lcc_CEI!M66</f>
        <v>2255568</v>
      </c>
      <c r="N66" s="37">
        <f>'Lcc_BKK+DMK'!N66+Lcc_CNX!N66+Lcc_HDY!N66+Lcc_HKT!N66+Lcc_CEI!N66</f>
        <v>2293625</v>
      </c>
      <c r="O66" s="163">
        <f>SUM(M66:N66)</f>
        <v>4549193</v>
      </c>
      <c r="P66" s="38">
        <f>+Lcc_BKK!P66+Lcc_DMK!P66+Lcc_CNX!P66+Lcc_HDY!P66+Lcc_HKT!P66+Lcc_CEI!P66</f>
        <v>2904</v>
      </c>
      <c r="Q66" s="166">
        <f>O66+P66</f>
        <v>4552097</v>
      </c>
      <c r="R66" s="39">
        <f>'Lcc_BKK+DMK'!R66+Lcc_CNX!R66+Lcc_HDY!R66+Lcc_HKT!R66+Lcc_CEI!R66</f>
        <v>553133</v>
      </c>
      <c r="S66" s="37">
        <f>'Lcc_BKK+DMK'!S66+Lcc_CNX!S66+Lcc_HDY!S66+Lcc_HKT!S66+Lcc_CEI!S66</f>
        <v>549675</v>
      </c>
      <c r="T66" s="163">
        <f>SUM(R66:S66)</f>
        <v>1102808</v>
      </c>
      <c r="U66" s="38">
        <f>+Lcc_BKK!U66+Lcc_DMK!U66+Lcc_CNX!U66+Lcc_HDY!U66+Lcc_HKT!U66+Lcc_CEI!U66</f>
        <v>183</v>
      </c>
      <c r="V66" s="166">
        <f>T66+U66</f>
        <v>1102991</v>
      </c>
      <c r="W66" s="40">
        <f>IF(Q66=0,0,((V66/Q66)-1)*100)</f>
        <v>-75.769606842736437</v>
      </c>
    </row>
    <row r="67" spans="1:23" ht="13.5" thickBot="1" x14ac:dyDescent="0.25">
      <c r="A67" s="3" t="str">
        <f>IF(ISERROR(F67/G67)," ",IF(F67/G67&gt;0.5,IF(F67/G67&lt;1.5," ","NOT OK"),"NOT OK"))</f>
        <v xml:space="preserve"> </v>
      </c>
      <c r="B67" s="105" t="s">
        <v>22</v>
      </c>
      <c r="C67" s="118">
        <f t="shared" si="115"/>
        <v>12187</v>
      </c>
      <c r="D67" s="120">
        <f t="shared" si="115"/>
        <v>12175</v>
      </c>
      <c r="E67" s="146">
        <f t="shared" si="115"/>
        <v>24362</v>
      </c>
      <c r="F67" s="118">
        <f t="shared" si="115"/>
        <v>8436</v>
      </c>
      <c r="G67" s="120">
        <f t="shared" si="115"/>
        <v>8440</v>
      </c>
      <c r="H67" s="146">
        <f t="shared" si="115"/>
        <v>16876</v>
      </c>
      <c r="I67" s="121">
        <f>IF(E67=0,0,((H67/E67)-1)*100)</f>
        <v>-30.728183236187501</v>
      </c>
      <c r="J67" s="3"/>
      <c r="L67" s="13" t="s">
        <v>22</v>
      </c>
      <c r="M67" s="39">
        <f>'Lcc_BKK+DMK'!M67+Lcc_CNX!M67+Lcc_HDY!M67+Lcc_HKT!M67+Lcc_CEI!M67</f>
        <v>1162777</v>
      </c>
      <c r="N67" s="37">
        <f>'Lcc_BKK+DMK'!N67+Lcc_CNX!N67+Lcc_HDY!N67+Lcc_HKT!N67+Lcc_CEI!N67</f>
        <v>1238790</v>
      </c>
      <c r="O67" s="163">
        <f>SUM(M67:N67)</f>
        <v>2401567</v>
      </c>
      <c r="P67" s="38">
        <f>+Lcc_BKK!P67+Lcc_DMK!P67+Lcc_CNX!P67+Lcc_HDY!P67+Lcc_HKT!P67+Lcc_CEI!P67</f>
        <v>1112</v>
      </c>
      <c r="Q67" s="166">
        <f>O67+P67</f>
        <v>2402679</v>
      </c>
      <c r="R67" s="39">
        <f>'Lcc_BKK+DMK'!R67+Lcc_CNX!R67+Lcc_HDY!R67+Lcc_HKT!R67+Lcc_CEI!R67</f>
        <v>1058287</v>
      </c>
      <c r="S67" s="37">
        <f>'Lcc_BKK+DMK'!S67+Lcc_CNX!S67+Lcc_HDY!S67+Lcc_HKT!S67+Lcc_CEI!S67</f>
        <v>1055757</v>
      </c>
      <c r="T67" s="163">
        <f>SUM(R67:S67)</f>
        <v>2114044</v>
      </c>
      <c r="U67" s="38">
        <f>+Lcc_BKK!U67+Lcc_DMK!U67+Lcc_CNX!U67+Lcc_HDY!U67+Lcc_HKT!U67+Lcc_CEI!U67</f>
        <v>354</v>
      </c>
      <c r="V67" s="166">
        <f>T67+U67</f>
        <v>2114398</v>
      </c>
      <c r="W67" s="40">
        <f>IF(Q67=0,0,((V67/Q67)-1)*100)</f>
        <v>-11.998315213975729</v>
      </c>
    </row>
    <row r="68" spans="1:23" ht="14.25" thickTop="1" thickBot="1" x14ac:dyDescent="0.25">
      <c r="A68" s="3" t="str">
        <f>IF(ISERROR(F68/G68)," ",IF(F68/G68&gt;0.5,IF(F68/G68&lt;1.5," ","NOT OK"),"NOT OK"))</f>
        <v xml:space="preserve"> </v>
      </c>
      <c r="B68" s="124" t="s">
        <v>23</v>
      </c>
      <c r="C68" s="125">
        <f t="shared" ref="C68:H68" si="129">+C65+C66+C67</f>
        <v>49512</v>
      </c>
      <c r="D68" s="127">
        <f t="shared" si="129"/>
        <v>49478</v>
      </c>
      <c r="E68" s="149">
        <f t="shared" si="129"/>
        <v>98990</v>
      </c>
      <c r="F68" s="125">
        <f t="shared" si="129"/>
        <v>17674</v>
      </c>
      <c r="G68" s="127">
        <f t="shared" si="129"/>
        <v>17679</v>
      </c>
      <c r="H68" s="149">
        <f t="shared" si="129"/>
        <v>35353</v>
      </c>
      <c r="I68" s="128">
        <f>IF(E68=0,0,((H68/E68)-1)*100)</f>
        <v>-64.286291544600459</v>
      </c>
      <c r="J68" s="3"/>
      <c r="L68" s="41" t="s">
        <v>23</v>
      </c>
      <c r="M68" s="43">
        <f t="shared" ref="M68:V68" si="130">+M65+M66+M67</f>
        <v>6637436</v>
      </c>
      <c r="N68" s="469">
        <f t="shared" si="130"/>
        <v>6759493</v>
      </c>
      <c r="O68" s="476">
        <f t="shared" si="130"/>
        <v>13396929</v>
      </c>
      <c r="P68" s="482">
        <f t="shared" si="130"/>
        <v>8187</v>
      </c>
      <c r="Q68" s="164">
        <f t="shared" si="130"/>
        <v>13405116</v>
      </c>
      <c r="R68" s="43">
        <f t="shared" si="130"/>
        <v>2040821</v>
      </c>
      <c r="S68" s="469">
        <f t="shared" si="130"/>
        <v>1982833</v>
      </c>
      <c r="T68" s="476">
        <f t="shared" si="130"/>
        <v>4023654</v>
      </c>
      <c r="U68" s="482">
        <f t="shared" si="130"/>
        <v>636</v>
      </c>
      <c r="V68" s="164">
        <f t="shared" si="130"/>
        <v>4024290</v>
      </c>
      <c r="W68" s="46">
        <f>IF(Q68=0,0,((V68/Q68)-1)*100)</f>
        <v>-69.979446653053955</v>
      </c>
    </row>
    <row r="69" spans="1:23" ht="13.5" thickTop="1" x14ac:dyDescent="0.2">
      <c r="A69" s="3" t="str">
        <f t="shared" ref="A69" si="131">IF(ISERROR(F69/G69)," ",IF(F69/G69&gt;0.5,IF(F69/G69&lt;1.5," ","NOT OK"),"NOT OK"))</f>
        <v xml:space="preserve"> </v>
      </c>
      <c r="B69" s="105" t="s">
        <v>24</v>
      </c>
      <c r="C69" s="118">
        <f t="shared" ref="C69:H71" si="132">+C17+C43</f>
        <v>546</v>
      </c>
      <c r="D69" s="120">
        <f t="shared" si="132"/>
        <v>549</v>
      </c>
      <c r="E69" s="146">
        <f t="shared" si="132"/>
        <v>1095</v>
      </c>
      <c r="F69" s="118">
        <f t="shared" si="132"/>
        <v>8694</v>
      </c>
      <c r="G69" s="120">
        <f t="shared" si="132"/>
        <v>8689</v>
      </c>
      <c r="H69" s="146">
        <f t="shared" si="132"/>
        <v>17383</v>
      </c>
      <c r="I69" s="121">
        <f t="shared" ref="I69" si="133">IF(E69=0,0,((H69/E69)-1)*100)</f>
        <v>1487.4885844748858</v>
      </c>
      <c r="J69" s="7"/>
      <c r="L69" s="13" t="s">
        <v>24</v>
      </c>
      <c r="M69" s="39">
        <f>'Lcc_BKK+DMK'!M69+Lcc_CNX!M69+Lcc_HDY!M69+Lcc_HKT!M69+Lcc_CEI!M69</f>
        <v>36279</v>
      </c>
      <c r="N69" s="37">
        <f>'Lcc_BKK+DMK'!N69+Lcc_CNX!N69+Lcc_HDY!N69+Lcc_HKT!N69+Lcc_CEI!N69</f>
        <v>36447</v>
      </c>
      <c r="O69" s="163">
        <f>SUM(M69:N69)</f>
        <v>72726</v>
      </c>
      <c r="P69" s="38">
        <f>+Lcc_BKK!P69+Lcc_DMK!P69+Lcc_CNX!P69+Lcc_HDY!P69+Lcc_HKT!P69+Lcc_CEI!P69</f>
        <v>217</v>
      </c>
      <c r="Q69" s="166">
        <f>O69+P69</f>
        <v>72943</v>
      </c>
      <c r="R69" s="39">
        <f>'Lcc_BKK+DMK'!R69+Lcc_CNX!R69+Lcc_HDY!R69+Lcc_HKT!R69+Lcc_CEI!R69</f>
        <v>818452</v>
      </c>
      <c r="S69" s="37">
        <f>'Lcc_BKK+DMK'!S69+Lcc_CNX!S69+Lcc_HDY!S69+Lcc_HKT!S69+Lcc_CEI!S69</f>
        <v>818046</v>
      </c>
      <c r="T69" s="163">
        <f>SUM(R69:S69)</f>
        <v>1636498</v>
      </c>
      <c r="U69" s="38">
        <f>+Lcc_BKK!U69+Lcc_DMK!U69+Lcc_CNX!U69+Lcc_HDY!U69+Lcc_HKT!U69+Lcc_CEI!U69</f>
        <v>1440</v>
      </c>
      <c r="V69" s="166">
        <f>T69+U69</f>
        <v>1637938</v>
      </c>
      <c r="W69" s="40">
        <f t="shared" ref="W69" si="134">IF(Q69=0,0,((V69/Q69)-1)*100)</f>
        <v>2145.5040236897303</v>
      </c>
    </row>
    <row r="70" spans="1:23" x14ac:dyDescent="0.2">
      <c r="A70" s="3" t="str">
        <f t="shared" ref="A70" si="135">IF(ISERROR(F70/G70)," ",IF(F70/G70&gt;0.5,IF(F70/G70&lt;1.5," ","NOT OK"),"NOT OK"))</f>
        <v xml:space="preserve"> </v>
      </c>
      <c r="B70" s="105" t="s">
        <v>25</v>
      </c>
      <c r="C70" s="118">
        <f t="shared" si="132"/>
        <v>1682</v>
      </c>
      <c r="D70" s="120">
        <f t="shared" si="132"/>
        <v>1684</v>
      </c>
      <c r="E70" s="146">
        <f t="shared" si="132"/>
        <v>3366</v>
      </c>
      <c r="F70" s="118">
        <f t="shared" si="132"/>
        <v>1781</v>
      </c>
      <c r="G70" s="120">
        <f t="shared" si="132"/>
        <v>1781</v>
      </c>
      <c r="H70" s="146">
        <f t="shared" si="132"/>
        <v>3562</v>
      </c>
      <c r="I70" s="121">
        <f t="shared" ref="I70" si="136">IF(E70=0,0,((H70/E70)-1)*100)</f>
        <v>5.8229352346999441</v>
      </c>
      <c r="J70" s="3"/>
      <c r="L70" s="13" t="s">
        <v>25</v>
      </c>
      <c r="M70" s="39">
        <f>'Lcc_BKK+DMK'!M70+Lcc_CNX!M70+Lcc_HDY!M70+Lcc_HKT!M70+Lcc_CEI!M70</f>
        <v>156187</v>
      </c>
      <c r="N70" s="37">
        <f>'Lcc_BKK+DMK'!N70+Lcc_CNX!N70+Lcc_HDY!N70+Lcc_HKT!N70+Lcc_CEI!N70</f>
        <v>149529</v>
      </c>
      <c r="O70" s="163">
        <f>SUM(M70:N70)</f>
        <v>305716</v>
      </c>
      <c r="P70" s="38">
        <f>+Lcc_BKK!P70+Lcc_DMK!P70+Lcc_CNX!P70+Lcc_HDY!P70+Lcc_HKT!P70+Lcc_CEI!P70</f>
        <v>106</v>
      </c>
      <c r="Q70" s="166">
        <f>O70+P70</f>
        <v>305822</v>
      </c>
      <c r="R70" s="39">
        <f>'Lcc_BKK+DMK'!R70+Lcc_CNX!R70+Lcc_HDY!R70+Lcc_HKT!R70+Lcc_CEI!R70</f>
        <v>142697</v>
      </c>
      <c r="S70" s="37">
        <f>'Lcc_BKK+DMK'!S70+Lcc_CNX!S70+Lcc_HDY!S70+Lcc_HKT!S70+Lcc_CEI!S70</f>
        <v>141821</v>
      </c>
      <c r="T70" s="163">
        <f>SUM(R70:S70)</f>
        <v>284518</v>
      </c>
      <c r="U70" s="38">
        <f>+Lcc_BKK!U70+Lcc_DMK!U70+Lcc_CNX!U70+Lcc_HDY!U70+Lcc_HKT!U70+Lcc_CEI!U70</f>
        <v>287</v>
      </c>
      <c r="V70" s="166">
        <f>T70+U70</f>
        <v>284805</v>
      </c>
      <c r="W70" s="40">
        <f t="shared" ref="W70" si="137">IF(Q70=0,0,((V70/Q70)-1)*100)</f>
        <v>-6.8722982650038293</v>
      </c>
    </row>
    <row r="71" spans="1:23" ht="13.5" thickBot="1" x14ac:dyDescent="0.25">
      <c r="A71" s="3" t="str">
        <f>IF(ISERROR(F71/G71)," ",IF(F71/G71&gt;0.5,IF(F71/G71&lt;1.5," ","NOT OK"),"NOT OK"))</f>
        <v xml:space="preserve"> </v>
      </c>
      <c r="B71" s="105" t="s">
        <v>26</v>
      </c>
      <c r="C71" s="118">
        <f t="shared" si="132"/>
        <v>3868</v>
      </c>
      <c r="D71" s="120">
        <f t="shared" si="132"/>
        <v>3876</v>
      </c>
      <c r="E71" s="146">
        <f t="shared" si="132"/>
        <v>7744</v>
      </c>
      <c r="F71" s="118">
        <f t="shared" si="132"/>
        <v>2291</v>
      </c>
      <c r="G71" s="120">
        <f t="shared" si="132"/>
        <v>2297</v>
      </c>
      <c r="H71" s="146">
        <f t="shared" si="132"/>
        <v>4588</v>
      </c>
      <c r="I71" s="121">
        <f>IF(E71=0,0,((H71/E71)-1)*100)</f>
        <v>-40.754132231404959</v>
      </c>
      <c r="J71" s="3"/>
      <c r="L71" s="13" t="s">
        <v>26</v>
      </c>
      <c r="M71" s="39">
        <f>'Lcc_BKK+DMK'!M71+Lcc_CNX!M71+Lcc_HDY!M71+Lcc_HKT!M71+Lcc_CEI!M71</f>
        <v>397671</v>
      </c>
      <c r="N71" s="37">
        <f>'Lcc_BKK+DMK'!N71+Lcc_CNX!N71+Lcc_HDY!N71+Lcc_HKT!N71+Lcc_CEI!N71</f>
        <v>383181</v>
      </c>
      <c r="O71" s="163">
        <f>SUM(M71:N71)</f>
        <v>780852</v>
      </c>
      <c r="P71" s="38">
        <f>+Lcc_BKK!P71+Lcc_DMK!P71+Lcc_CNX!P71+Lcc_HDY!P71+Lcc_HKT!P71+Lcc_CEI!P71</f>
        <v>0</v>
      </c>
      <c r="Q71" s="166">
        <f>O71+P71</f>
        <v>780852</v>
      </c>
      <c r="R71" s="39">
        <f>'Lcc_BKK+DMK'!R71+Lcc_CNX!R71+Lcc_HDY!R71+Lcc_HKT!R71+Lcc_CEI!R71</f>
        <v>260100</v>
      </c>
      <c r="S71" s="37">
        <f>'Lcc_BKK+DMK'!S71+Lcc_CNX!S71+Lcc_HDY!S71+Lcc_HKT!S71+Lcc_CEI!S71</f>
        <v>254870</v>
      </c>
      <c r="T71" s="163">
        <f>SUM(R71:S71)</f>
        <v>514970</v>
      </c>
      <c r="U71" s="38">
        <f>+Lcc_BKK!U71+Lcc_DMK!U71+Lcc_CNX!U71+Lcc_HDY!U71+Lcc_HKT!U71+Lcc_CEI!U71</f>
        <v>502</v>
      </c>
      <c r="V71" s="166">
        <f>T71+U71</f>
        <v>515472</v>
      </c>
      <c r="W71" s="40">
        <f>IF(Q71=0,0,((V71/Q71)-1)*100)</f>
        <v>-33.985953804306071</v>
      </c>
    </row>
    <row r="72" spans="1:23" ht="15.75" customHeight="1" thickTop="1" thickBot="1" x14ac:dyDescent="0.25">
      <c r="A72" s="9" t="str">
        <f>IF(ISERROR(F72/G72)," ",IF(F72/G72&gt;0.5,IF(F72/G72&lt;1.5," ","NOT OK"),"NOT OK"))</f>
        <v xml:space="preserve"> </v>
      </c>
      <c r="B72" s="131" t="s">
        <v>27</v>
      </c>
      <c r="C72" s="125">
        <f>+C69+C70+C71</f>
        <v>6096</v>
      </c>
      <c r="D72" s="133">
        <f t="shared" ref="D72" si="138">+D69+D70+D71</f>
        <v>6109</v>
      </c>
      <c r="E72" s="147">
        <f t="shared" ref="E72" si="139">+E69+E70+E71</f>
        <v>12205</v>
      </c>
      <c r="F72" s="125">
        <f t="shared" ref="F72" si="140">+F69+F70+F71</f>
        <v>12766</v>
      </c>
      <c r="G72" s="133">
        <f t="shared" ref="G72" si="141">+G69+G70+G71</f>
        <v>12767</v>
      </c>
      <c r="H72" s="147">
        <f t="shared" ref="H72" si="142">+H69+H70+H71</f>
        <v>25533</v>
      </c>
      <c r="I72" s="128">
        <f>IF(E72=0,0,((H72/E72)-1)*100)</f>
        <v>109.20114707087261</v>
      </c>
      <c r="J72" s="9"/>
      <c r="K72" s="10"/>
      <c r="L72" s="47" t="s">
        <v>27</v>
      </c>
      <c r="M72" s="49">
        <f>+M69+M70+M71</f>
        <v>590137</v>
      </c>
      <c r="N72" s="470">
        <f t="shared" ref="N72" si="143">+N69+N70+N71</f>
        <v>569157</v>
      </c>
      <c r="O72" s="477">
        <f t="shared" ref="O72" si="144">+O69+O70+O71</f>
        <v>1159294</v>
      </c>
      <c r="P72" s="483">
        <f t="shared" ref="P72" si="145">+P69+P70+P71</f>
        <v>323</v>
      </c>
      <c r="Q72" s="165">
        <f t="shared" ref="Q72" si="146">+Q69+Q70+Q71</f>
        <v>1159617</v>
      </c>
      <c r="R72" s="49">
        <f t="shared" ref="R72" si="147">+R69+R70+R71</f>
        <v>1221249</v>
      </c>
      <c r="S72" s="470">
        <f t="shared" ref="S72" si="148">+S69+S70+S71</f>
        <v>1214737</v>
      </c>
      <c r="T72" s="477">
        <f t="shared" ref="T72" si="149">+T69+T70+T71</f>
        <v>2435986</v>
      </c>
      <c r="U72" s="483">
        <f t="shared" ref="U72" si="150">+U69+U70+U71</f>
        <v>2229</v>
      </c>
      <c r="V72" s="165">
        <f t="shared" ref="V72" si="151">+V69+V70+V71</f>
        <v>2438215</v>
      </c>
      <c r="W72" s="50">
        <f>IF(Q72=0,0,((V72/Q72)-1)*100)</f>
        <v>110.26037044989856</v>
      </c>
    </row>
    <row r="73" spans="1:23" ht="13.5" thickTop="1" x14ac:dyDescent="0.2">
      <c r="A73" s="3" t="str">
        <f>IF(ISERROR(F73/G73)," ",IF(F73/G73&gt;0.5,IF(F73/G73&lt;1.5," ","NOT OK"),"NOT OK"))</f>
        <v xml:space="preserve"> </v>
      </c>
      <c r="B73" s="105" t="s">
        <v>28</v>
      </c>
      <c r="C73" s="118">
        <f t="shared" ref="C73:H75" si="152">+C21+C47</f>
        <v>7636</v>
      </c>
      <c r="D73" s="120">
        <f t="shared" si="152"/>
        <v>7644</v>
      </c>
      <c r="E73" s="146">
        <f t="shared" si="152"/>
        <v>15280</v>
      </c>
      <c r="F73" s="118">
        <f t="shared" si="152"/>
        <v>1336</v>
      </c>
      <c r="G73" s="120">
        <f t="shared" si="152"/>
        <v>1341</v>
      </c>
      <c r="H73" s="146">
        <f t="shared" si="152"/>
        <v>2677</v>
      </c>
      <c r="I73" s="121">
        <f>IF(E73=0,0,((H73/E73)-1)*100)</f>
        <v>-82.480366492146601</v>
      </c>
      <c r="J73" s="3"/>
      <c r="L73" s="13" t="s">
        <v>29</v>
      </c>
      <c r="M73" s="39">
        <f>'Lcc_BKK+DMK'!M73+Lcc_CNX!M73+Lcc_HDY!M73+Lcc_HKT!M73+Lcc_CEI!M73</f>
        <v>856165</v>
      </c>
      <c r="N73" s="37">
        <f>'Lcc_BKK+DMK'!N73+Lcc_CNX!N73+Lcc_HDY!N73+Lcc_HKT!N73+Lcc_CEI!N73</f>
        <v>850474</v>
      </c>
      <c r="O73" s="163">
        <f>SUM(M73:N73)</f>
        <v>1706639</v>
      </c>
      <c r="P73" s="38">
        <f>+Lcc_BKK!P73+Lcc_DMK!P73+Lcc_CNX!P73+Lcc_HDY!P73+Lcc_HKT!P73+Lcc_CEI!P73</f>
        <v>551</v>
      </c>
      <c r="Q73" s="166">
        <f>O73+P73</f>
        <v>1707190</v>
      </c>
      <c r="R73" s="39">
        <f>'Lcc_BKK+DMK'!R73+Lcc_CNX!R73+Lcc_HDY!R73+Lcc_HKT!R73+Lcc_CEI!R73</f>
        <v>103580</v>
      </c>
      <c r="S73" s="37">
        <f>'Lcc_BKK+DMK'!S73+Lcc_CNX!S73+Lcc_HDY!S73+Lcc_HKT!S73+Lcc_CEI!S73</f>
        <v>105945</v>
      </c>
      <c r="T73" s="163">
        <f>SUM(R73:S73)</f>
        <v>209525</v>
      </c>
      <c r="U73" s="38">
        <f>+Lcc_BKK!U73+Lcc_DMK!U73+Lcc_CNX!U73+Lcc_HDY!U73+Lcc_HKT!U73+Lcc_CEI!U73</f>
        <v>244</v>
      </c>
      <c r="V73" s="166">
        <f>T73+U73</f>
        <v>209769</v>
      </c>
      <c r="W73" s="40">
        <f>IF(Q73=0,0,((V73/Q73)-1)*100)</f>
        <v>-87.712615467522653</v>
      </c>
    </row>
    <row r="74" spans="1:23" x14ac:dyDescent="0.2">
      <c r="A74" s="3" t="str">
        <f t="shared" ref="A74" si="153">IF(ISERROR(F74/G74)," ",IF(F74/G74&gt;0.5,IF(F74/G74&lt;1.5," ","NOT OK"),"NOT OK"))</f>
        <v xml:space="preserve"> </v>
      </c>
      <c r="B74" s="105" t="s">
        <v>30</v>
      </c>
      <c r="C74" s="118">
        <f t="shared" si="152"/>
        <v>9147</v>
      </c>
      <c r="D74" s="120">
        <f t="shared" si="152"/>
        <v>9148</v>
      </c>
      <c r="E74" s="146">
        <f t="shared" si="152"/>
        <v>18295</v>
      </c>
      <c r="F74" s="118">
        <f t="shared" si="152"/>
        <v>161</v>
      </c>
      <c r="G74" s="120">
        <f t="shared" si="152"/>
        <v>158</v>
      </c>
      <c r="H74" s="146">
        <f t="shared" si="152"/>
        <v>319</v>
      </c>
      <c r="I74" s="121">
        <f t="shared" ref="I74" si="154">IF(E74=0,0,((H74/E74)-1)*100)</f>
        <v>-98.256354195135287</v>
      </c>
      <c r="J74" s="3"/>
      <c r="L74" s="13" t="s">
        <v>30</v>
      </c>
      <c r="M74" s="39">
        <f>'Lcc_BKK+DMK'!M74+Lcc_CNX!M74+Lcc_HDY!M74+Lcc_HKT!M74+Lcc_CEI!M74</f>
        <v>1098784</v>
      </c>
      <c r="N74" s="37">
        <f>'Lcc_BKK+DMK'!N74+Lcc_CNX!N74+Lcc_HDY!N74+Lcc_HKT!N74+Lcc_CEI!N74</f>
        <v>1081873</v>
      </c>
      <c r="O74" s="163">
        <f>SUM(M74:N74)</f>
        <v>2180657</v>
      </c>
      <c r="P74" s="38">
        <f>+Lcc_BKK!P74+Lcc_DMK!P74+Lcc_CNX!P74+Lcc_HDY!P74+Lcc_HKT!P74+Lcc_CEI!P74</f>
        <v>871</v>
      </c>
      <c r="Q74" s="166">
        <f>O74+P74</f>
        <v>2181528</v>
      </c>
      <c r="R74" s="39">
        <f>'Lcc_BKK+DMK'!R74+Lcc_CNX!R74+Lcc_HDY!R74+Lcc_HKT!R74+Lcc_CEI!R74</f>
        <v>1604</v>
      </c>
      <c r="S74" s="37">
        <f>'Lcc_BKK+DMK'!S74+Lcc_CNX!S74+Lcc_HDY!S74+Lcc_HKT!S74+Lcc_CEI!S74</f>
        <v>3774</v>
      </c>
      <c r="T74" s="163">
        <f t="shared" ref="T74" si="155">SUM(R74:S74)</f>
        <v>5378</v>
      </c>
      <c r="U74" s="38">
        <f>+Lcc_BKK!U74+Lcc_DMK!U74+Lcc_CNX!U74+Lcc_HDY!U74+Lcc_HKT!U74+Lcc_CEI!U74</f>
        <v>0</v>
      </c>
      <c r="V74" s="166">
        <f t="shared" ref="V74" si="156">T74+U74</f>
        <v>5378</v>
      </c>
      <c r="W74" s="40">
        <f t="shared" ref="W74" si="157">IF(Q74=0,0,((V74/Q74)-1)*100)</f>
        <v>-99.753475545580898</v>
      </c>
    </row>
    <row r="75" spans="1:23" ht="13.5" thickBot="1" x14ac:dyDescent="0.25">
      <c r="A75" s="3" t="str">
        <f t="shared" ref="A75" si="158">IF(ISERROR(F75/G75)," ",IF(F75/G75&gt;0.5,IF(F75/G75&lt;1.5," ","NOT OK"),"NOT OK"))</f>
        <v xml:space="preserve"> </v>
      </c>
      <c r="B75" s="105" t="s">
        <v>31</v>
      </c>
      <c r="C75" s="118">
        <f t="shared" si="152"/>
        <v>9420</v>
      </c>
      <c r="D75" s="120">
        <f t="shared" si="152"/>
        <v>9422</v>
      </c>
      <c r="E75" s="146">
        <f t="shared" si="152"/>
        <v>18842</v>
      </c>
      <c r="F75" s="118">
        <f t="shared" si="152"/>
        <v>1730</v>
      </c>
      <c r="G75" s="120">
        <f t="shared" si="152"/>
        <v>1732</v>
      </c>
      <c r="H75" s="146">
        <f t="shared" si="152"/>
        <v>3462</v>
      </c>
      <c r="I75" s="121">
        <f t="shared" ref="I75:I78" si="159">IF(E75=0,0,((H75/E75)-1)*100)</f>
        <v>-81.626154336057738</v>
      </c>
      <c r="J75" s="3"/>
      <c r="L75" s="13" t="s">
        <v>31</v>
      </c>
      <c r="M75" s="39">
        <f>'Lcc_BKK+DMK'!M75+Lcc_CNX!M75+Lcc_HDY!M75+Lcc_HKT!M75+Lcc_CEI!M75</f>
        <v>1199253</v>
      </c>
      <c r="N75" s="37">
        <f>'Lcc_BKK+DMK'!N75+Lcc_CNX!N75+Lcc_HDY!N75+Lcc_HKT!N75+Lcc_CEI!N75</f>
        <v>1197042</v>
      </c>
      <c r="O75" s="163">
        <f t="shared" ref="O75" si="160">SUM(M75:N75)</f>
        <v>2396295</v>
      </c>
      <c r="P75" s="38">
        <f>+Lcc_BKK!P75+Lcc_DMK!P75+Lcc_CNX!P75+Lcc_HDY!P75+Lcc_HKT!P75+Lcc_CEI!P75</f>
        <v>413</v>
      </c>
      <c r="Q75" s="166">
        <f t="shared" ref="Q75" si="161">O75+P75</f>
        <v>2396708</v>
      </c>
      <c r="R75" s="39">
        <f>'Lcc_BKK+DMK'!R75+Lcc_CNX!R75+Lcc_HDY!R75+Lcc_HKT!R75+Lcc_CEI!R75</f>
        <v>162336</v>
      </c>
      <c r="S75" s="37">
        <f>'Lcc_BKK+DMK'!S75+Lcc_CNX!S75+Lcc_HDY!S75+Lcc_HKT!S75+Lcc_CEI!S75</f>
        <v>160725</v>
      </c>
      <c r="T75" s="163">
        <f t="shared" ref="T75" si="162">SUM(R75:S75)</f>
        <v>323061</v>
      </c>
      <c r="U75" s="38">
        <f>+Lcc_BKK!U75+Lcc_DMK!U75+Lcc_CNX!U75+Lcc_HDY!U75+Lcc_HKT!U75+Lcc_CEI!U75</f>
        <v>34</v>
      </c>
      <c r="V75" s="166">
        <f t="shared" ref="V75" si="163">T75+U75</f>
        <v>323095</v>
      </c>
      <c r="W75" s="40">
        <f t="shared" ref="W75:W78" si="164">IF(Q75=0,0,((V75/Q75)-1)*100)</f>
        <v>-86.519217192916287</v>
      </c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1" t="s">
        <v>32</v>
      </c>
      <c r="C76" s="125">
        <f t="shared" ref="C76:H76" si="165">+C73+C74+C75</f>
        <v>26203</v>
      </c>
      <c r="D76" s="133">
        <f t="shared" si="165"/>
        <v>26214</v>
      </c>
      <c r="E76" s="147">
        <f t="shared" si="165"/>
        <v>52417</v>
      </c>
      <c r="F76" s="125">
        <f t="shared" si="165"/>
        <v>3227</v>
      </c>
      <c r="G76" s="133">
        <f t="shared" si="165"/>
        <v>3231</v>
      </c>
      <c r="H76" s="147">
        <f t="shared" si="165"/>
        <v>6458</v>
      </c>
      <c r="I76" s="128">
        <f t="shared" si="159"/>
        <v>-87.679569605280733</v>
      </c>
      <c r="J76" s="9"/>
      <c r="K76" s="10"/>
      <c r="L76" s="47" t="s">
        <v>32</v>
      </c>
      <c r="M76" s="49">
        <f t="shared" ref="M76:V76" si="166">+M73+M74+M75</f>
        <v>3154202</v>
      </c>
      <c r="N76" s="470">
        <f t="shared" si="166"/>
        <v>3129389</v>
      </c>
      <c r="O76" s="477">
        <f t="shared" si="166"/>
        <v>6283591</v>
      </c>
      <c r="P76" s="483">
        <f t="shared" si="166"/>
        <v>1835</v>
      </c>
      <c r="Q76" s="165">
        <f t="shared" si="166"/>
        <v>6285426</v>
      </c>
      <c r="R76" s="49">
        <f t="shared" si="166"/>
        <v>267520</v>
      </c>
      <c r="S76" s="470">
        <f t="shared" si="166"/>
        <v>270444</v>
      </c>
      <c r="T76" s="477">
        <f t="shared" si="166"/>
        <v>537964</v>
      </c>
      <c r="U76" s="483">
        <f t="shared" si="166"/>
        <v>278</v>
      </c>
      <c r="V76" s="165">
        <f t="shared" si="166"/>
        <v>538242</v>
      </c>
      <c r="W76" s="50">
        <f t="shared" si="164"/>
        <v>-91.436666345288288</v>
      </c>
    </row>
    <row r="77" spans="1:23" ht="14.25" thickTop="1" thickBot="1" x14ac:dyDescent="0.25">
      <c r="A77" s="3" t="str">
        <f>IF(ISERROR(F77/G77)," ",IF(F77/G77&gt;0.5,IF(F77/G77&lt;1.5," ","NOT OK"),"NOT OK"))</f>
        <v xml:space="preserve"> </v>
      </c>
      <c r="B77" s="124" t="s">
        <v>33</v>
      </c>
      <c r="C77" s="125">
        <f t="shared" ref="C77:H77" si="167">+C68+C72+C76</f>
        <v>81811</v>
      </c>
      <c r="D77" s="127">
        <f t="shared" si="167"/>
        <v>81801</v>
      </c>
      <c r="E77" s="297">
        <f t="shared" si="167"/>
        <v>163612</v>
      </c>
      <c r="F77" s="125">
        <f t="shared" si="167"/>
        <v>33667</v>
      </c>
      <c r="G77" s="127">
        <f t="shared" si="167"/>
        <v>33677</v>
      </c>
      <c r="H77" s="297">
        <f t="shared" si="167"/>
        <v>67344</v>
      </c>
      <c r="I77" s="128">
        <f t="shared" si="159"/>
        <v>-58.839204948292299</v>
      </c>
      <c r="J77" s="3"/>
      <c r="L77" s="41" t="s">
        <v>33</v>
      </c>
      <c r="M77" s="42">
        <f t="shared" ref="M77:V77" si="168">+M68+M72+M76</f>
        <v>10381775</v>
      </c>
      <c r="N77" s="42">
        <f t="shared" si="168"/>
        <v>10458039</v>
      </c>
      <c r="O77" s="493">
        <f t="shared" si="168"/>
        <v>20839814</v>
      </c>
      <c r="P77" s="42">
        <f t="shared" si="168"/>
        <v>10345</v>
      </c>
      <c r="Q77" s="493">
        <f t="shared" si="168"/>
        <v>20850159</v>
      </c>
      <c r="R77" s="42">
        <f t="shared" si="168"/>
        <v>3529590</v>
      </c>
      <c r="S77" s="42">
        <f t="shared" si="168"/>
        <v>3468014</v>
      </c>
      <c r="T77" s="493">
        <f t="shared" si="168"/>
        <v>6997604</v>
      </c>
      <c r="U77" s="42">
        <f t="shared" si="168"/>
        <v>3143</v>
      </c>
      <c r="V77" s="493">
        <f t="shared" si="168"/>
        <v>7000747</v>
      </c>
      <c r="W77" s="46">
        <f t="shared" si="164"/>
        <v>-66.423531830140959</v>
      </c>
    </row>
    <row r="78" spans="1:23" ht="14.25" thickTop="1" thickBot="1" x14ac:dyDescent="0.25">
      <c r="A78" s="3" t="str">
        <f t="shared" ref="A78" si="169">IF(ISERROR(F78/G78)," ",IF(F78/G78&gt;0.5,IF(F78/G78&lt;1.5," ","NOT OK"),"NOT OK"))</f>
        <v xml:space="preserve"> </v>
      </c>
      <c r="B78" s="124" t="s">
        <v>34</v>
      </c>
      <c r="C78" s="125">
        <f t="shared" ref="C78:H78" si="170">+C64+C68+C72+C76</f>
        <v>140398</v>
      </c>
      <c r="D78" s="127">
        <f t="shared" si="170"/>
        <v>140371</v>
      </c>
      <c r="E78" s="297">
        <f t="shared" si="170"/>
        <v>280769</v>
      </c>
      <c r="F78" s="125">
        <f t="shared" si="170"/>
        <v>68860</v>
      </c>
      <c r="G78" s="127">
        <f t="shared" si="170"/>
        <v>68870</v>
      </c>
      <c r="H78" s="297">
        <f t="shared" si="170"/>
        <v>137730</v>
      </c>
      <c r="I78" s="128">
        <f t="shared" si="159"/>
        <v>-50.945439133237635</v>
      </c>
      <c r="J78" s="3"/>
      <c r="L78" s="467" t="s">
        <v>34</v>
      </c>
      <c r="M78" s="43">
        <f t="shared" ref="M78:V78" si="171">+M64+M68+M72+M76</f>
        <v>19647503</v>
      </c>
      <c r="N78" s="469">
        <f t="shared" si="171"/>
        <v>19757095</v>
      </c>
      <c r="O78" s="473">
        <f t="shared" si="171"/>
        <v>39404598</v>
      </c>
      <c r="P78" s="482">
        <f t="shared" si="171"/>
        <v>20413</v>
      </c>
      <c r="Q78" s="299">
        <f t="shared" si="171"/>
        <v>39425011</v>
      </c>
      <c r="R78" s="43">
        <f t="shared" si="171"/>
        <v>7891047</v>
      </c>
      <c r="S78" s="469">
        <f t="shared" si="171"/>
        <v>7884658</v>
      </c>
      <c r="T78" s="473">
        <f t="shared" si="171"/>
        <v>15775705</v>
      </c>
      <c r="U78" s="482">
        <f t="shared" si="171"/>
        <v>5323</v>
      </c>
      <c r="V78" s="299">
        <f t="shared" si="171"/>
        <v>15781028</v>
      </c>
      <c r="W78" s="46">
        <f t="shared" si="164"/>
        <v>-59.97203906931059</v>
      </c>
    </row>
    <row r="79" spans="1:23" ht="14.25" thickTop="1" thickBot="1" x14ac:dyDescent="0.25">
      <c r="B79" s="136" t="s">
        <v>35</v>
      </c>
      <c r="C79" s="101"/>
      <c r="D79" s="101"/>
      <c r="E79" s="101"/>
      <c r="F79" s="101"/>
      <c r="G79" s="101"/>
      <c r="H79" s="101"/>
      <c r="I79" s="101"/>
      <c r="J79" s="101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3.5" thickTop="1" x14ac:dyDescent="0.2">
      <c r="L80" s="532" t="s">
        <v>45</v>
      </c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4"/>
    </row>
    <row r="81" spans="12:23" ht="13.5" thickBot="1" x14ac:dyDescent="0.25">
      <c r="L81" s="535" t="s">
        <v>46</v>
      </c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7"/>
    </row>
    <row r="82" spans="12:23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3" ht="14.25" thickTop="1" thickBot="1" x14ac:dyDescent="0.25">
      <c r="L83" s="57"/>
      <c r="M83" s="538" t="s">
        <v>4</v>
      </c>
      <c r="N83" s="539"/>
      <c r="O83" s="539"/>
      <c r="P83" s="539"/>
      <c r="Q83" s="540"/>
      <c r="R83" s="538" t="s">
        <v>5</v>
      </c>
      <c r="S83" s="539"/>
      <c r="T83" s="539"/>
      <c r="U83" s="539"/>
      <c r="V83" s="540"/>
      <c r="W83" s="308" t="s">
        <v>6</v>
      </c>
    </row>
    <row r="84" spans="12:23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09" t="s">
        <v>8</v>
      </c>
    </row>
    <row r="85" spans="12:23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7"/>
    </row>
    <row r="86" spans="12:23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3" x14ac:dyDescent="0.2">
      <c r="L87" s="59" t="s">
        <v>16</v>
      </c>
      <c r="M87" s="75">
        <f>'Lcc_BKK+DMK'!M87+Lcc_CNX!M87+Lcc_HDY!M87+Lcc_HKT!M87+Lcc_CEI!M87</f>
        <v>2798</v>
      </c>
      <c r="N87" s="76">
        <f>'Lcc_BKK+DMK'!N87+Lcc_CNX!N87+Lcc_HDY!N87+Lcc_HKT!N87+Lcc_CEI!N87</f>
        <v>4451</v>
      </c>
      <c r="O87" s="178">
        <f>SUM(M87:N87)</f>
        <v>7249</v>
      </c>
      <c r="P87" s="77">
        <f>'Lcc_BKK+DMK'!P87+Lcc_CNX!P87+Lcc_HDY!P87+Lcc_HKT!P87+Lcc_CEI!P87</f>
        <v>0</v>
      </c>
      <c r="Q87" s="176">
        <f>O87+P87</f>
        <v>7249</v>
      </c>
      <c r="R87" s="75">
        <f>'Lcc_BKK+DMK'!R87+Lcc_CNX!R87+Lcc_HDY!R87+Lcc_HKT!R87+Lcc_CEI!R87</f>
        <v>18</v>
      </c>
      <c r="S87" s="76">
        <f>'Lcc_BKK+DMK'!S87+Lcc_CNX!S87+Lcc_HDY!S87+Lcc_HKT!S87+Lcc_CEI!S87</f>
        <v>53</v>
      </c>
      <c r="T87" s="178">
        <f>SUM(R87:S87)</f>
        <v>71</v>
      </c>
      <c r="U87" s="77">
        <f>'Lcc_BKK+DMK'!U87+Lcc_CNX!U87+Lcc_HDY!U87+Lcc_HKT!U87+Lcc_CEI!U87</f>
        <v>0</v>
      </c>
      <c r="V87" s="176">
        <f>T87+U87</f>
        <v>71</v>
      </c>
      <c r="W87" s="78">
        <f>IF(Q87=0,0,((V87/Q87)-1)*100)</f>
        <v>-99.020554559249547</v>
      </c>
    </row>
    <row r="88" spans="12:23" x14ac:dyDescent="0.2">
      <c r="L88" s="59" t="s">
        <v>17</v>
      </c>
      <c r="M88" s="75">
        <f>'Lcc_BKK+DMK'!M88+Lcc_CNX!M88+Lcc_HDY!M88+Lcc_HKT!M88+Lcc_CEI!M88</f>
        <v>3083</v>
      </c>
      <c r="N88" s="76">
        <f>'Lcc_BKK+DMK'!N88+Lcc_CNX!N88+Lcc_HDY!N88+Lcc_HKT!N88+Lcc_CEI!N88</f>
        <v>4371</v>
      </c>
      <c r="O88" s="178">
        <f t="shared" ref="O88:O89" si="172">SUM(M88:N88)</f>
        <v>7454</v>
      </c>
      <c r="P88" s="77">
        <f>'Lcc_BKK+DMK'!P88+Lcc_CNX!P88+Lcc_HDY!P88+Lcc_HKT!P88+Lcc_CEI!P88</f>
        <v>0</v>
      </c>
      <c r="Q88" s="176">
        <f t="shared" ref="Q88:Q89" si="173">O88+P88</f>
        <v>7454</v>
      </c>
      <c r="R88" s="75">
        <f>'Lcc_BKK+DMK'!R88+Lcc_CNX!R88+Lcc_HDY!R88+Lcc_HKT!R88+Lcc_CEI!R88</f>
        <v>40</v>
      </c>
      <c r="S88" s="76">
        <f>'Lcc_BKK+DMK'!S88+Lcc_CNX!S88+Lcc_HDY!S88+Lcc_HKT!S88+Lcc_CEI!S88</f>
        <v>84</v>
      </c>
      <c r="T88" s="178">
        <f t="shared" ref="T88:T89" si="174">SUM(R88:S88)</f>
        <v>124</v>
      </c>
      <c r="U88" s="77">
        <f>'Lcc_BKK+DMK'!U88+Lcc_CNX!U88+Lcc_HDY!U88+Lcc_HKT!U88+Lcc_CEI!U88</f>
        <v>0</v>
      </c>
      <c r="V88" s="176">
        <f t="shared" ref="V88:V89" si="175">T88+U88</f>
        <v>124</v>
      </c>
      <c r="W88" s="78">
        <f t="shared" ref="W88:W89" si="176">IF(Q88=0,0,((V88/Q88)-1)*100)</f>
        <v>-98.336463643681242</v>
      </c>
    </row>
    <row r="89" spans="12:23" ht="13.5" thickBot="1" x14ac:dyDescent="0.25">
      <c r="L89" s="64" t="s">
        <v>18</v>
      </c>
      <c r="M89" s="75">
        <f>'Lcc_BKK+DMK'!M89+Lcc_CNX!M89+Lcc_HDY!M89+Lcc_HKT!M89+Lcc_CEI!M89</f>
        <v>2562</v>
      </c>
      <c r="N89" s="76">
        <f>'Lcc_BKK+DMK'!N89+Lcc_CNX!N89+Lcc_HDY!N89+Lcc_HKT!N89+Lcc_CEI!N89</f>
        <v>4371</v>
      </c>
      <c r="O89" s="178">
        <f t="shared" si="172"/>
        <v>6933</v>
      </c>
      <c r="P89" s="77">
        <f>'Lcc_BKK+DMK'!P89+Lcc_CNX!P89+Lcc_HDY!P89+Lcc_HKT!P89+Lcc_CEI!P89</f>
        <v>0</v>
      </c>
      <c r="Q89" s="176">
        <f t="shared" si="173"/>
        <v>6933</v>
      </c>
      <c r="R89" s="75">
        <f>'Lcc_BKK+DMK'!R89+Lcc_CNX!R89+Lcc_HDY!R89+Lcc_HKT!R89+Lcc_CEI!R89</f>
        <v>128</v>
      </c>
      <c r="S89" s="76">
        <f>'Lcc_BKK+DMK'!S89+Lcc_CNX!S89+Lcc_HDY!S89+Lcc_HKT!S89+Lcc_CEI!S89</f>
        <v>255</v>
      </c>
      <c r="T89" s="178">
        <f t="shared" si="174"/>
        <v>383</v>
      </c>
      <c r="U89" s="77">
        <f>'Lcc_BKK+DMK'!U89+Lcc_CNX!U89+Lcc_HDY!U89+Lcc_HKT!U89+Lcc_CEI!U89</f>
        <v>0</v>
      </c>
      <c r="V89" s="176">
        <f t="shared" si="175"/>
        <v>383</v>
      </c>
      <c r="W89" s="78">
        <f t="shared" si="176"/>
        <v>-94.475695946920524</v>
      </c>
    </row>
    <row r="90" spans="12:23" ht="14.25" thickTop="1" thickBot="1" x14ac:dyDescent="0.25">
      <c r="L90" s="79" t="s">
        <v>19</v>
      </c>
      <c r="M90" s="80">
        <f t="shared" ref="M90:Q90" si="177">+M87+M88+M89</f>
        <v>8443</v>
      </c>
      <c r="N90" s="81">
        <f t="shared" si="177"/>
        <v>13193</v>
      </c>
      <c r="O90" s="177">
        <f t="shared" si="177"/>
        <v>21636</v>
      </c>
      <c r="P90" s="80">
        <f t="shared" si="177"/>
        <v>0</v>
      </c>
      <c r="Q90" s="177">
        <f t="shared" si="177"/>
        <v>21636</v>
      </c>
      <c r="R90" s="80">
        <f t="shared" ref="R90:V90" si="178">+R87+R88+R89</f>
        <v>186</v>
      </c>
      <c r="S90" s="81">
        <f t="shared" si="178"/>
        <v>392</v>
      </c>
      <c r="T90" s="177">
        <f t="shared" si="178"/>
        <v>578</v>
      </c>
      <c r="U90" s="80">
        <f t="shared" si="178"/>
        <v>0</v>
      </c>
      <c r="V90" s="177">
        <f t="shared" si="178"/>
        <v>578</v>
      </c>
      <c r="W90" s="82">
        <f t="shared" ref="W90:W91" si="179">IF(Q90=0,0,((V90/Q90)-1)*100)</f>
        <v>-97.328526529857641</v>
      </c>
    </row>
    <row r="91" spans="12:23" ht="13.5" thickTop="1" x14ac:dyDescent="0.2">
      <c r="L91" s="59" t="s">
        <v>20</v>
      </c>
      <c r="M91" s="75">
        <f>'Lcc_BKK+DMK'!M91+Lcc_CNX!M91+Lcc_HDY!M91+Lcc_HKT!M91+Lcc_CEI!M91</f>
        <v>2185</v>
      </c>
      <c r="N91" s="76">
        <f>'Lcc_BKK+DMK'!N91+Lcc_CNX!N91+Lcc_HDY!N91+Lcc_HKT!N91+Lcc_CEI!N91</f>
        <v>3305</v>
      </c>
      <c r="O91" s="178">
        <f>M91+N91</f>
        <v>5490</v>
      </c>
      <c r="P91" s="77">
        <f>'Lcc_BKK+DMK'!P91+Lcc_CNX!P91+Lcc_HDY!P91+Lcc_HKT!P91+Lcc_CEI!P91</f>
        <v>0</v>
      </c>
      <c r="Q91" s="176">
        <f t="shared" ref="Q91" si="180">O91+P91</f>
        <v>5490</v>
      </c>
      <c r="R91" s="75">
        <f>'Lcc_BKK+DMK'!R91+Lcc_CNX!R91+Lcc_HDY!R91+Lcc_HKT!R91+Lcc_CEI!R91</f>
        <v>202</v>
      </c>
      <c r="S91" s="76">
        <f>'Lcc_BKK+DMK'!S91+Lcc_CNX!S91+Lcc_HDY!S91+Lcc_HKT!S91+Lcc_CEI!S91</f>
        <v>334</v>
      </c>
      <c r="T91" s="178">
        <f>R91+S91</f>
        <v>536</v>
      </c>
      <c r="U91" s="77">
        <f>'Lcc_BKK+DMK'!U91+Lcc_CNX!U91+Lcc_HDY!U91+Lcc_HKT!U91+Lcc_CEI!U91</f>
        <v>0</v>
      </c>
      <c r="V91" s="176">
        <f t="shared" ref="V91" si="181">T91+U91</f>
        <v>536</v>
      </c>
      <c r="W91" s="78">
        <f t="shared" si="179"/>
        <v>-90.236794171220396</v>
      </c>
    </row>
    <row r="92" spans="12:23" x14ac:dyDescent="0.2">
      <c r="L92" s="59" t="s">
        <v>21</v>
      </c>
      <c r="M92" s="75">
        <f>'Lcc_BKK+DMK'!M92+Lcc_CNX!M92+Lcc_HDY!M92+Lcc_HKT!M92+Lcc_CEI!M92</f>
        <v>1809</v>
      </c>
      <c r="N92" s="76">
        <f>'Lcc_BKK+DMK'!N92+Lcc_CNX!N92+Lcc_HDY!N92+Lcc_HKT!N92+Lcc_CEI!N92</f>
        <v>3297</v>
      </c>
      <c r="O92" s="178">
        <f>M92+N92</f>
        <v>5106</v>
      </c>
      <c r="P92" s="77">
        <f>'Lcc_BKK+DMK'!P92+Lcc_CNX!P92+Lcc_HDY!P92+Lcc_HKT!P92+Lcc_CEI!P92</f>
        <v>0</v>
      </c>
      <c r="Q92" s="176">
        <f>O92+P92</f>
        <v>5106</v>
      </c>
      <c r="R92" s="75">
        <f>'Lcc_BKK+DMK'!R92+Lcc_CNX!R92+Lcc_HDY!R92+Lcc_HKT!R92+Lcc_CEI!R92</f>
        <v>339</v>
      </c>
      <c r="S92" s="76">
        <f>'Lcc_BKK+DMK'!S92+Lcc_CNX!S92+Lcc_HDY!S92+Lcc_HKT!S92+Lcc_CEI!S92</f>
        <v>500</v>
      </c>
      <c r="T92" s="178">
        <f>R92+S92</f>
        <v>839</v>
      </c>
      <c r="U92" s="77">
        <f>'Lcc_BKK+DMK'!U92+Lcc_CNX!U92+Lcc_HDY!U92+Lcc_HKT!U92+Lcc_CEI!U92</f>
        <v>0</v>
      </c>
      <c r="V92" s="176">
        <f>T92+U92</f>
        <v>839</v>
      </c>
      <c r="W92" s="78">
        <f>IF(Q92=0,0,((V92/Q92)-1)*100)</f>
        <v>-83.568350959655319</v>
      </c>
    </row>
    <row r="93" spans="12:23" ht="13.5" thickBot="1" x14ac:dyDescent="0.25">
      <c r="L93" s="59" t="s">
        <v>22</v>
      </c>
      <c r="M93" s="75">
        <f>'Lcc_BKK+DMK'!M93+Lcc_CNX!M93+Lcc_HDY!M93+Lcc_HKT!M93+Lcc_CEI!M93</f>
        <v>1893</v>
      </c>
      <c r="N93" s="76">
        <f>'Lcc_BKK+DMK'!N93+Lcc_CNX!N93+Lcc_HDY!N93+Lcc_HKT!N93+Lcc_CEI!N93</f>
        <v>3144</v>
      </c>
      <c r="O93" s="178">
        <f t="shared" ref="O93:O94" si="182">M93+N93</f>
        <v>5037</v>
      </c>
      <c r="P93" s="77">
        <f>'Lcc_BKK+DMK'!P93+Lcc_CNX!P93+Lcc_HDY!P93+Lcc_HKT!P93+Lcc_CEI!P93</f>
        <v>0</v>
      </c>
      <c r="Q93" s="176">
        <f>O93+P93</f>
        <v>5037</v>
      </c>
      <c r="R93" s="75">
        <f>'Lcc_BKK+DMK'!R93+Lcc_CNX!R93+Lcc_HDY!R93+Lcc_HKT!R93+Lcc_CEI!R93</f>
        <v>402</v>
      </c>
      <c r="S93" s="76">
        <f>'Lcc_BKK+DMK'!S93+Lcc_CNX!S93+Lcc_HDY!S93+Lcc_HKT!S93+Lcc_CEI!S93</f>
        <v>505</v>
      </c>
      <c r="T93" s="178">
        <f t="shared" ref="T93:T94" si="183">R93+S93</f>
        <v>907</v>
      </c>
      <c r="U93" s="77">
        <f>'Lcc_BKK+DMK'!U93+Lcc_CNX!U93+Lcc_HDY!U93+Lcc_HKT!U93+Lcc_CEI!U93</f>
        <v>0</v>
      </c>
      <c r="V93" s="176">
        <f>T93+U93</f>
        <v>907</v>
      </c>
      <c r="W93" s="78">
        <f>IF(Q93=0,0,((V93/Q93)-1)*100)</f>
        <v>-81.993249950367286</v>
      </c>
    </row>
    <row r="94" spans="12:23" ht="14.25" thickTop="1" thickBot="1" x14ac:dyDescent="0.25">
      <c r="L94" s="79" t="s">
        <v>23</v>
      </c>
      <c r="M94" s="80">
        <f>+M91+M92+M93</f>
        <v>5887</v>
      </c>
      <c r="N94" s="81">
        <f>+N91+N92+N93</f>
        <v>9746</v>
      </c>
      <c r="O94" s="177">
        <f t="shared" si="182"/>
        <v>15633</v>
      </c>
      <c r="P94" s="80">
        <f>+P91+P92+P93</f>
        <v>0</v>
      </c>
      <c r="Q94" s="177">
        <f>+Q91+Q92+Q93</f>
        <v>15633</v>
      </c>
      <c r="R94" s="80">
        <f>+R91+R92+R93</f>
        <v>943</v>
      </c>
      <c r="S94" s="81">
        <f>+S91+S92+S93</f>
        <v>1339</v>
      </c>
      <c r="T94" s="177">
        <f t="shared" si="183"/>
        <v>2282</v>
      </c>
      <c r="U94" s="80">
        <f>+U91+U92+U93</f>
        <v>0</v>
      </c>
      <c r="V94" s="177">
        <f>+V91+V92+V93</f>
        <v>2282</v>
      </c>
      <c r="W94" s="82">
        <f>IF(Q94=0,0,((V94/Q94)-1)*100)</f>
        <v>-85.402673830998538</v>
      </c>
    </row>
    <row r="95" spans="12:23" ht="13.5" thickTop="1" x14ac:dyDescent="0.2">
      <c r="L95" s="59" t="s">
        <v>24</v>
      </c>
      <c r="M95" s="75">
        <f>'Lcc_BKK+DMK'!M95+Lcc_CNX!M95+Lcc_HDY!M95+Lcc_HKT!M95+Lcc_CEI!M95</f>
        <v>509</v>
      </c>
      <c r="N95" s="76">
        <f>'Lcc_BKK+DMK'!N95+Lcc_CNX!N95+Lcc_HDY!N95+Lcc_HKT!N95+Lcc_CEI!N95</f>
        <v>1076</v>
      </c>
      <c r="O95" s="178">
        <f>SUM(M95:N95)</f>
        <v>1585</v>
      </c>
      <c r="P95" s="77">
        <f>'Lcc_BKK+DMK'!P95+Lcc_CNX!P95+Lcc_HDY!P95+Lcc_HKT!P95+Lcc_CEI!P95</f>
        <v>0</v>
      </c>
      <c r="Q95" s="176">
        <f>O95+P95</f>
        <v>1585</v>
      </c>
      <c r="R95" s="75">
        <f>'Lcc_BKK+DMK'!R95+Lcc_CNX!R95+Lcc_HDY!R95+Lcc_HKT!R95+Lcc_CEI!R95</f>
        <v>360</v>
      </c>
      <c r="S95" s="76">
        <f>'Lcc_BKK+DMK'!S95+Lcc_CNX!S95+Lcc_HDY!S95+Lcc_HKT!S95+Lcc_CEI!S95</f>
        <v>1085</v>
      </c>
      <c r="T95" s="178">
        <f>SUM(R95:S95)</f>
        <v>1445</v>
      </c>
      <c r="U95" s="77">
        <f>'Lcc_BKK+DMK'!U95+Lcc_CNX!U95+Lcc_HDY!U95+Lcc_HKT!U95+Lcc_CEI!U95</f>
        <v>0</v>
      </c>
      <c r="V95" s="176">
        <f>T95+U95</f>
        <v>1445</v>
      </c>
      <c r="W95" s="78">
        <f>IF(Q95=0,0,((V95/Q95)-1)*100)</f>
        <v>-8.8328075709779181</v>
      </c>
    </row>
    <row r="96" spans="12:23" x14ac:dyDescent="0.2">
      <c r="L96" s="59" t="s">
        <v>25</v>
      </c>
      <c r="M96" s="75">
        <f>'Lcc_BKK+DMK'!M96+Lcc_CNX!M96+Lcc_HDY!M96+Lcc_HKT!M96+Lcc_CEI!M96</f>
        <v>304</v>
      </c>
      <c r="N96" s="76">
        <f>'Lcc_BKK+DMK'!N96+Lcc_CNX!N96+Lcc_HDY!N96+Lcc_HKT!N96+Lcc_CEI!N96</f>
        <v>438</v>
      </c>
      <c r="O96" s="178">
        <f t="shared" ref="O96" si="184">SUM(M96:N96)</f>
        <v>742</v>
      </c>
      <c r="P96" s="77">
        <f>'Lcc_BKK+DMK'!P96+Lcc_CNX!P96+Lcc_HDY!P96+Lcc_HKT!P96+Lcc_CEI!P96</f>
        <v>0</v>
      </c>
      <c r="Q96" s="176">
        <f t="shared" ref="Q96" si="185">O96+P96</f>
        <v>742</v>
      </c>
      <c r="R96" s="75">
        <f>'Lcc_BKK+DMK'!R96+Lcc_CNX!R96+Lcc_HDY!R96+Lcc_HKT!R96+Lcc_CEI!R96</f>
        <v>363</v>
      </c>
      <c r="S96" s="76">
        <f>'Lcc_BKK+DMK'!S96+Lcc_CNX!S96+Lcc_HDY!S96+Lcc_HKT!S96+Lcc_CEI!S96</f>
        <v>1239</v>
      </c>
      <c r="T96" s="178">
        <f t="shared" ref="T96" si="186">SUM(R96:S96)</f>
        <v>1602</v>
      </c>
      <c r="U96" s="77">
        <f>'Lcc_BKK+DMK'!U96+Lcc_CNX!U96+Lcc_HDY!U96+Lcc_HKT!U96+Lcc_CEI!U96</f>
        <v>0</v>
      </c>
      <c r="V96" s="176">
        <f t="shared" ref="V96" si="187">T96+U96</f>
        <v>1602</v>
      </c>
      <c r="W96" s="78">
        <f t="shared" ref="W96" si="188">IF(Q96=0,0,((V96/Q96)-1)*100)</f>
        <v>115.90296495956873</v>
      </c>
    </row>
    <row r="97" spans="1:23" ht="13.5" thickBot="1" x14ac:dyDescent="0.25">
      <c r="L97" s="59" t="s">
        <v>26</v>
      </c>
      <c r="M97" s="75">
        <f>'Lcc_BKK+DMK'!M97+Lcc_CNX!M97+Lcc_HDY!M97+Lcc_HKT!M97+Lcc_CEI!M97</f>
        <v>139</v>
      </c>
      <c r="N97" s="76">
        <f>'Lcc_BKK+DMK'!N97+Lcc_CNX!N97+Lcc_HDY!N97+Lcc_HKT!N97+Lcc_CEI!N97</f>
        <v>218</v>
      </c>
      <c r="O97" s="178">
        <f>SUM(M97:N97)</f>
        <v>357</v>
      </c>
      <c r="P97" s="77">
        <f>'Lcc_BKK+DMK'!P97+Lcc_CNX!P97+Lcc_HDY!P97+Lcc_HKT!P97+Lcc_CEI!P97</f>
        <v>0</v>
      </c>
      <c r="Q97" s="176">
        <f>O97+P97</f>
        <v>357</v>
      </c>
      <c r="R97" s="75">
        <f>'Lcc_BKK+DMK'!R97+Lcc_CNX!R97+Lcc_HDY!R97+Lcc_HKT!R97+Lcc_CEI!R97</f>
        <v>266</v>
      </c>
      <c r="S97" s="76">
        <f>'Lcc_BKK+DMK'!S97+Lcc_CNX!S97+Lcc_HDY!S97+Lcc_HKT!S97+Lcc_CEI!S97</f>
        <v>846</v>
      </c>
      <c r="T97" s="178">
        <f>SUM(R97:S97)</f>
        <v>1112</v>
      </c>
      <c r="U97" s="77">
        <f>'Lcc_BKK+DMK'!U97+Lcc_CNX!U97+Lcc_HDY!U97+Lcc_HKT!U97+Lcc_CEI!U97</f>
        <v>0</v>
      </c>
      <c r="V97" s="176">
        <f>T97+U97</f>
        <v>1112</v>
      </c>
      <c r="W97" s="78">
        <f>IF(Q97=0,0,((V97/Q97)-1)*100)</f>
        <v>211.48459383753502</v>
      </c>
    </row>
    <row r="98" spans="1:23" ht="14.25" thickTop="1" thickBot="1" x14ac:dyDescent="0.25">
      <c r="A98" s="3" t="str">
        <f>IF(ISERROR(F98/G98)," ",IF(F98/G98&gt;0.5,IF(F98/G98&lt;1.5," ","NOT OK"),"NOT OK"))</f>
        <v xml:space="preserve"> </v>
      </c>
      <c r="L98" s="84" t="s">
        <v>27</v>
      </c>
      <c r="M98" s="85">
        <f>+M95+M96+M97</f>
        <v>952</v>
      </c>
      <c r="N98" s="85">
        <f t="shared" ref="N98:V98" si="189">+N95+N96+N97</f>
        <v>1732</v>
      </c>
      <c r="O98" s="179">
        <f t="shared" si="189"/>
        <v>2684</v>
      </c>
      <c r="P98" s="86">
        <f t="shared" si="189"/>
        <v>0</v>
      </c>
      <c r="Q98" s="179">
        <f t="shared" si="189"/>
        <v>2684</v>
      </c>
      <c r="R98" s="85">
        <f t="shared" si="189"/>
        <v>989</v>
      </c>
      <c r="S98" s="85">
        <f t="shared" si="189"/>
        <v>3170</v>
      </c>
      <c r="T98" s="179">
        <f t="shared" si="189"/>
        <v>4159</v>
      </c>
      <c r="U98" s="86">
        <f t="shared" si="189"/>
        <v>0</v>
      </c>
      <c r="V98" s="179">
        <f t="shared" si="189"/>
        <v>4159</v>
      </c>
      <c r="W98" s="87">
        <f>IF(Q98=0,0,((V98/Q98)-1)*100)</f>
        <v>54.955290611028303</v>
      </c>
    </row>
    <row r="99" spans="1:23" ht="13.5" thickTop="1" x14ac:dyDescent="0.2">
      <c r="L99" s="59" t="s">
        <v>29</v>
      </c>
      <c r="M99" s="75">
        <f>'Lcc_BKK+DMK'!M99+Lcc_CNX!M99+Lcc_HDY!M99+Lcc_HKT!M99+Lcc_CEI!M99</f>
        <v>99</v>
      </c>
      <c r="N99" s="76">
        <f>'Lcc_BKK+DMK'!N99+Lcc_CNX!N99+Lcc_HDY!N99+Lcc_HKT!N99+Lcc_CEI!N99</f>
        <v>190</v>
      </c>
      <c r="O99" s="178">
        <f>SUM(M99:N99)</f>
        <v>289</v>
      </c>
      <c r="P99" s="77">
        <f>'Lcc_BKK+DMK'!P99+Lcc_CNX!P99+Lcc_HDY!P99+Lcc_HKT!P99+Lcc_CEI!P99</f>
        <v>0</v>
      </c>
      <c r="Q99" s="176">
        <f>O99+P99</f>
        <v>289</v>
      </c>
      <c r="R99" s="75">
        <f>'Lcc_BKK+DMK'!R99+Lcc_CNX!R99+Lcc_HDY!R99+Lcc_HKT!R99+Lcc_CEI!R99</f>
        <v>251</v>
      </c>
      <c r="S99" s="76">
        <f>'Lcc_BKK+DMK'!S99+Lcc_CNX!S99+Lcc_HDY!S99+Lcc_HKT!S99+Lcc_CEI!S99</f>
        <v>958</v>
      </c>
      <c r="T99" s="178">
        <f>SUM(R99:S99)</f>
        <v>1209</v>
      </c>
      <c r="U99" s="77">
        <f>'Lcc_BKK+DMK'!U99+Lcc_CNX!U99+Lcc_HDY!U99+Lcc_HKT!U99+Lcc_CEI!U99</f>
        <v>0</v>
      </c>
      <c r="V99" s="176">
        <f>T99+U99</f>
        <v>1209</v>
      </c>
      <c r="W99" s="78">
        <f>IF(Q99=0,0,((V99/Q99)-1)*100)</f>
        <v>318.33910034602076</v>
      </c>
    </row>
    <row r="100" spans="1:23" x14ac:dyDescent="0.2">
      <c r="L100" s="59" t="s">
        <v>30</v>
      </c>
      <c r="M100" s="75">
        <f>'Lcc_BKK+DMK'!M100+Lcc_CNX!M100+Lcc_HDY!M100+Lcc_HKT!M100+Lcc_CEI!M100</f>
        <v>21</v>
      </c>
      <c r="N100" s="76">
        <f>'Lcc_BKK+DMK'!N100+Lcc_CNX!N100+Lcc_HDY!N100+Lcc_HKT!N100+Lcc_CEI!N100</f>
        <v>63</v>
      </c>
      <c r="O100" s="178">
        <f>SUM(M100:N100)</f>
        <v>84</v>
      </c>
      <c r="P100" s="77">
        <f>'Lcc_BKK+DMK'!P100+Lcc_CNX!P100+Lcc_HDY!P100+Lcc_HKT!P100+Lcc_CEI!P100</f>
        <v>0</v>
      </c>
      <c r="Q100" s="176">
        <f>O100+P100</f>
        <v>84</v>
      </c>
      <c r="R100" s="75">
        <f>'Lcc_BKK+DMK'!R100+Lcc_CNX!R100+Lcc_HDY!R100+Lcc_HKT!R100+Lcc_CEI!R100</f>
        <v>282</v>
      </c>
      <c r="S100" s="76">
        <f>'Lcc_BKK+DMK'!S100+Lcc_CNX!S100+Lcc_HDY!S100+Lcc_HKT!S100+Lcc_CEI!S100</f>
        <v>802</v>
      </c>
      <c r="T100" s="178">
        <f t="shared" ref="T100" si="190">SUM(R100:S100)</f>
        <v>1084</v>
      </c>
      <c r="U100" s="77">
        <f>'Lcc_BKK+DMK'!U100+Lcc_CNX!U100+Lcc_HDY!U100+Lcc_HKT!U100+Lcc_CEI!U100</f>
        <v>0</v>
      </c>
      <c r="V100" s="176">
        <f t="shared" ref="V100" si="191">T100+U100</f>
        <v>1084</v>
      </c>
      <c r="W100" s="78">
        <f t="shared" ref="W100" si="192">IF(Q100=0,0,((V100/Q100)-1)*100)</f>
        <v>1190.4761904761906</v>
      </c>
    </row>
    <row r="101" spans="1:23" ht="13.5" thickBot="1" x14ac:dyDescent="0.25">
      <c r="L101" s="59" t="s">
        <v>31</v>
      </c>
      <c r="M101" s="75">
        <f>'Lcc_BKK+DMK'!M101+Lcc_CNX!M101+Lcc_HDY!M101+Lcc_HKT!M101+Lcc_CEI!M101</f>
        <v>35</v>
      </c>
      <c r="N101" s="76">
        <f>'Lcc_BKK+DMK'!N101+Lcc_CNX!N101+Lcc_HDY!N101+Lcc_HKT!N101+Lcc_CEI!N101</f>
        <v>58</v>
      </c>
      <c r="O101" s="178">
        <f t="shared" ref="O101" si="193">SUM(M101:N101)</f>
        <v>93</v>
      </c>
      <c r="P101" s="77">
        <f>'Lcc_BKK+DMK'!P101+Lcc_CNX!P101+Lcc_HDY!P101+Lcc_HKT!P101+Lcc_CEI!P101</f>
        <v>0</v>
      </c>
      <c r="Q101" s="176">
        <f t="shared" ref="Q101" si="194">O101+P101</f>
        <v>93</v>
      </c>
      <c r="R101" s="75">
        <f>'Lcc_BKK+DMK'!R101+Lcc_CNX!R101+Lcc_HDY!R101+Lcc_HKT!R101+Lcc_CEI!R101</f>
        <v>329</v>
      </c>
      <c r="S101" s="76">
        <f>'Lcc_BKK+DMK'!S101+Lcc_CNX!S101+Lcc_HDY!S101+Lcc_HKT!S101+Lcc_CEI!S101</f>
        <v>351</v>
      </c>
      <c r="T101" s="178">
        <f t="shared" ref="T101" si="195">SUM(R101:S101)</f>
        <v>680</v>
      </c>
      <c r="U101" s="77">
        <f>'Lcc_BKK+DMK'!U101+Lcc_CNX!U101+Lcc_HDY!U101+Lcc_HKT!U101+Lcc_CEI!U101</f>
        <v>0</v>
      </c>
      <c r="V101" s="176">
        <f t="shared" ref="V101" si="196">T101+U101</f>
        <v>680</v>
      </c>
      <c r="W101" s="78">
        <f>IF(Q101=0,0,((V101/Q101)-1)*100)</f>
        <v>631.18279569892468</v>
      </c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32</v>
      </c>
      <c r="M102" s="85">
        <f t="shared" ref="M102:V102" si="197">+M99+M100+M101</f>
        <v>155</v>
      </c>
      <c r="N102" s="85">
        <f t="shared" si="197"/>
        <v>311</v>
      </c>
      <c r="O102" s="179">
        <f t="shared" si="197"/>
        <v>466</v>
      </c>
      <c r="P102" s="86">
        <f t="shared" si="197"/>
        <v>0</v>
      </c>
      <c r="Q102" s="179">
        <f t="shared" si="197"/>
        <v>466</v>
      </c>
      <c r="R102" s="85">
        <f t="shared" si="197"/>
        <v>862</v>
      </c>
      <c r="S102" s="85">
        <f t="shared" si="197"/>
        <v>2111</v>
      </c>
      <c r="T102" s="179">
        <f t="shared" si="197"/>
        <v>2973</v>
      </c>
      <c r="U102" s="86">
        <f t="shared" si="197"/>
        <v>0</v>
      </c>
      <c r="V102" s="179">
        <f t="shared" si="197"/>
        <v>2973</v>
      </c>
      <c r="W102" s="87">
        <f>IF(Q102=0,0,((V102/Q102)-1)*100)</f>
        <v>537.98283261802578</v>
      </c>
    </row>
    <row r="103" spans="1:23" ht="14.25" thickTop="1" thickBot="1" x14ac:dyDescent="0.25">
      <c r="L103" s="79" t="s">
        <v>33</v>
      </c>
      <c r="M103" s="80">
        <f t="shared" ref="M103:V103" si="198">+M94+M98+M102</f>
        <v>6994</v>
      </c>
      <c r="N103" s="81">
        <f t="shared" si="198"/>
        <v>11789</v>
      </c>
      <c r="O103" s="173">
        <f t="shared" si="198"/>
        <v>18783</v>
      </c>
      <c r="P103" s="80">
        <f t="shared" si="198"/>
        <v>0</v>
      </c>
      <c r="Q103" s="173">
        <f t="shared" si="198"/>
        <v>18783</v>
      </c>
      <c r="R103" s="80">
        <f t="shared" si="198"/>
        <v>2794</v>
      </c>
      <c r="S103" s="81">
        <f t="shared" si="198"/>
        <v>6620</v>
      </c>
      <c r="T103" s="173">
        <f t="shared" si="198"/>
        <v>9414</v>
      </c>
      <c r="U103" s="80">
        <f t="shared" si="198"/>
        <v>0</v>
      </c>
      <c r="V103" s="173">
        <f t="shared" si="198"/>
        <v>9414</v>
      </c>
      <c r="W103" s="82">
        <f t="shared" ref="W103" si="199">IF(Q103=0,0,((V103/Q103)-1)*100)</f>
        <v>-49.88021082894106</v>
      </c>
    </row>
    <row r="104" spans="1:23" ht="14.25" thickTop="1" thickBot="1" x14ac:dyDescent="0.25">
      <c r="L104" s="79" t="s">
        <v>34</v>
      </c>
      <c r="M104" s="80">
        <f t="shared" ref="M104:V104" si="200">+M90+M94+M98+M102</f>
        <v>15437</v>
      </c>
      <c r="N104" s="81">
        <f t="shared" si="200"/>
        <v>24982</v>
      </c>
      <c r="O104" s="173">
        <f t="shared" si="200"/>
        <v>40419</v>
      </c>
      <c r="P104" s="80">
        <f t="shared" si="200"/>
        <v>0</v>
      </c>
      <c r="Q104" s="173">
        <f t="shared" si="200"/>
        <v>40419</v>
      </c>
      <c r="R104" s="80">
        <f t="shared" si="200"/>
        <v>2980</v>
      </c>
      <c r="S104" s="81">
        <f t="shared" si="200"/>
        <v>7012</v>
      </c>
      <c r="T104" s="173">
        <f t="shared" si="200"/>
        <v>9992</v>
      </c>
      <c r="U104" s="80">
        <f t="shared" si="200"/>
        <v>0</v>
      </c>
      <c r="V104" s="173">
        <f t="shared" si="200"/>
        <v>9992</v>
      </c>
      <c r="W104" s="82">
        <f>IF(Q104=0,0,((V104/Q104)-1)*100)</f>
        <v>-75.278952967663727</v>
      </c>
    </row>
    <row r="105" spans="1:23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3.5" thickTop="1" x14ac:dyDescent="0.2">
      <c r="L106" s="532" t="s">
        <v>51</v>
      </c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4"/>
    </row>
    <row r="107" spans="1:23" ht="13.5" thickBot="1" x14ac:dyDescent="0.25">
      <c r="L107" s="535" t="s">
        <v>52</v>
      </c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7"/>
    </row>
    <row r="108" spans="1:23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:23" ht="14.25" thickTop="1" thickBot="1" x14ac:dyDescent="0.25">
      <c r="L109" s="57"/>
      <c r="M109" s="538" t="s">
        <v>4</v>
      </c>
      <c r="N109" s="539"/>
      <c r="O109" s="539"/>
      <c r="P109" s="539"/>
      <c r="Q109" s="540"/>
      <c r="R109" s="538" t="s">
        <v>5</v>
      </c>
      <c r="S109" s="539"/>
      <c r="T109" s="539"/>
      <c r="U109" s="539"/>
      <c r="V109" s="540"/>
      <c r="W109" s="308" t="s">
        <v>6</v>
      </c>
    </row>
    <row r="110" spans="1:23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09" t="s">
        <v>8</v>
      </c>
    </row>
    <row r="111" spans="1:23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0"/>
    </row>
    <row r="112" spans="1:23" ht="6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:23" x14ac:dyDescent="0.2">
      <c r="L113" s="59" t="s">
        <v>16</v>
      </c>
      <c r="M113" s="75">
        <f>+'Lcc_BKK+DMK'!M113+Lcc_CNX!M113+Lcc_HDY!M113+Lcc_HKT!M113+Lcc_CEI!M113</f>
        <v>437.80200000000002</v>
      </c>
      <c r="N113" s="76">
        <f>+'Lcc_BKK+DMK'!N113+Lcc_CNX!N113+Lcc_HDY!N113+Lcc_HKT!N113+Lcc_CEI!N113</f>
        <v>591.51800000000003</v>
      </c>
      <c r="O113" s="178">
        <f>SUM(M113:N113)</f>
        <v>1029.3200000000002</v>
      </c>
      <c r="P113" s="77">
        <f>+'Lcc_BKK+DMK'!P113+Lcc_CNX!P113+Lcc_HDY!P113+Lcc_HKT!P113+Lcc_CEI!P113</f>
        <v>0</v>
      </c>
      <c r="Q113" s="176">
        <f>O113+P113</f>
        <v>1029.3200000000002</v>
      </c>
      <c r="R113" s="75">
        <f>+'Lcc_BKK+DMK'!R113+Lcc_CNX!R113+Lcc_HDY!R113+Lcc_HKT!R113+Lcc_CEI!R113</f>
        <v>300</v>
      </c>
      <c r="S113" s="76">
        <f>+'Lcc_BKK+DMK'!S113+Lcc_CNX!S113+Lcc_HDY!S113+Lcc_HKT!S113+Lcc_CEI!S113</f>
        <v>464</v>
      </c>
      <c r="T113" s="178">
        <f>SUM(R113:S113)</f>
        <v>764</v>
      </c>
      <c r="U113" s="77">
        <f>+'Lcc_BKK+DMK'!U113+Lcc_CNX!U113+Lcc_HDY!U113+Lcc_HKT!U113+Lcc_CEI!U113</f>
        <v>0</v>
      </c>
      <c r="V113" s="176">
        <f>T113+U113</f>
        <v>764</v>
      </c>
      <c r="W113" s="78">
        <f>IF(Q113=0,0,((V113/Q113)-1)*100)</f>
        <v>-25.776240624878575</v>
      </c>
    </row>
    <row r="114" spans="1:23" x14ac:dyDescent="0.2">
      <c r="L114" s="59" t="s">
        <v>17</v>
      </c>
      <c r="M114" s="75">
        <f>+'Lcc_BKK+DMK'!M114+Lcc_CNX!M114+Lcc_HDY!M114+Lcc_HKT!M114+Lcc_CEI!M114</f>
        <v>507</v>
      </c>
      <c r="N114" s="76">
        <f>+'Lcc_BKK+DMK'!N114+Lcc_CNX!N114+Lcc_HDY!N114+Lcc_HKT!N114+Lcc_CEI!N114</f>
        <v>634</v>
      </c>
      <c r="O114" s="178">
        <f t="shared" ref="O114:O115" si="201">SUM(M114:N114)</f>
        <v>1141</v>
      </c>
      <c r="P114" s="77">
        <f>+'Lcc_BKK+DMK'!P114+Lcc_CNX!P114+Lcc_HDY!P114+Lcc_HKT!P114+Lcc_CEI!P114</f>
        <v>0</v>
      </c>
      <c r="Q114" s="176">
        <f t="shared" ref="Q114:Q115" si="202">O114+P114</f>
        <v>1141</v>
      </c>
      <c r="R114" s="75">
        <f>+'Lcc_BKK+DMK'!R114+Lcc_CNX!R114+Lcc_HDY!R114+Lcc_HKT!R114+Lcc_CEI!R114</f>
        <v>407</v>
      </c>
      <c r="S114" s="76">
        <f>+'Lcc_BKK+DMK'!S114+Lcc_CNX!S114+Lcc_HDY!S114+Lcc_HKT!S114+Lcc_CEI!S114</f>
        <v>584</v>
      </c>
      <c r="T114" s="178">
        <f t="shared" ref="T114:T115" si="203">SUM(R114:S114)</f>
        <v>991</v>
      </c>
      <c r="U114" s="77">
        <f>+'Lcc_BKK+DMK'!U114+Lcc_CNX!U114+Lcc_HDY!U114+Lcc_HKT!U114+Lcc_CEI!U114</f>
        <v>0</v>
      </c>
      <c r="V114" s="176">
        <f t="shared" ref="V114:V115" si="204">T114+U114</f>
        <v>991</v>
      </c>
      <c r="W114" s="78">
        <f t="shared" ref="W114:W115" si="205">IF(Q114=0,0,((V114/Q114)-1)*100)</f>
        <v>-13.146362839614378</v>
      </c>
    </row>
    <row r="115" spans="1:23" ht="13.5" thickBot="1" x14ac:dyDescent="0.25">
      <c r="L115" s="64" t="s">
        <v>18</v>
      </c>
      <c r="M115" s="75">
        <f>+'Lcc_BKK+DMK'!M115+Lcc_CNX!M115+Lcc_HDY!M115+Lcc_HKT!M115+Lcc_CEI!M115</f>
        <v>569</v>
      </c>
      <c r="N115" s="76">
        <f>+'Lcc_BKK+DMK'!N115+Lcc_CNX!N115+Lcc_HDY!N115+Lcc_HKT!N115+Lcc_CEI!N115</f>
        <v>674</v>
      </c>
      <c r="O115" s="178">
        <f t="shared" si="201"/>
        <v>1243</v>
      </c>
      <c r="P115" s="77">
        <f>+'Lcc_BKK+DMK'!P115+Lcc_CNX!P115+Lcc_HDY!P115+Lcc_HKT!P115+Lcc_CEI!P115</f>
        <v>0</v>
      </c>
      <c r="Q115" s="176">
        <f t="shared" si="202"/>
        <v>1243</v>
      </c>
      <c r="R115" s="75">
        <f>+'Lcc_BKK+DMK'!R115+Lcc_CNX!R115+Lcc_HDY!R115+Lcc_HKT!R115+Lcc_CEI!R115</f>
        <v>479</v>
      </c>
      <c r="S115" s="76">
        <f>+'Lcc_BKK+DMK'!S115+Lcc_CNX!S115+Lcc_HDY!S115+Lcc_HKT!S115+Lcc_CEI!S115</f>
        <v>746</v>
      </c>
      <c r="T115" s="178">
        <f t="shared" si="203"/>
        <v>1225</v>
      </c>
      <c r="U115" s="77">
        <f>+'Lcc_BKK+DMK'!U115+Lcc_CNX!U115+Lcc_HDY!U115+Lcc_HKT!U115+Lcc_CEI!U115</f>
        <v>0</v>
      </c>
      <c r="V115" s="176">
        <f t="shared" si="204"/>
        <v>1225</v>
      </c>
      <c r="W115" s="78">
        <f t="shared" si="205"/>
        <v>-1.4481094127111849</v>
      </c>
    </row>
    <row r="116" spans="1:23" ht="14.25" thickTop="1" thickBot="1" x14ac:dyDescent="0.25">
      <c r="L116" s="79" t="s">
        <v>19</v>
      </c>
      <c r="M116" s="80">
        <f t="shared" ref="M116:Q116" si="206">+M113+M114+M115</f>
        <v>1513.8020000000001</v>
      </c>
      <c r="N116" s="81">
        <f t="shared" si="206"/>
        <v>1899.518</v>
      </c>
      <c r="O116" s="177">
        <f t="shared" si="206"/>
        <v>3413.32</v>
      </c>
      <c r="P116" s="80">
        <f t="shared" si="206"/>
        <v>0</v>
      </c>
      <c r="Q116" s="177">
        <f t="shared" si="206"/>
        <v>3413.32</v>
      </c>
      <c r="R116" s="80">
        <f t="shared" ref="R116:V116" si="207">+R113+R114+R115</f>
        <v>1186</v>
      </c>
      <c r="S116" s="81">
        <f t="shared" si="207"/>
        <v>1794</v>
      </c>
      <c r="T116" s="177">
        <f t="shared" si="207"/>
        <v>2980</v>
      </c>
      <c r="U116" s="80">
        <f t="shared" si="207"/>
        <v>0</v>
      </c>
      <c r="V116" s="177">
        <f t="shared" si="207"/>
        <v>2980</v>
      </c>
      <c r="W116" s="82">
        <f t="shared" ref="W116:W117" si="208">IF(Q116=0,0,((V116/Q116)-1)*100)</f>
        <v>-12.694971464732285</v>
      </c>
    </row>
    <row r="117" spans="1:23" ht="13.5" thickTop="1" x14ac:dyDescent="0.2">
      <c r="L117" s="59" t="s">
        <v>20</v>
      </c>
      <c r="M117" s="75">
        <f>+'Lcc_BKK+DMK'!M117+Lcc_CNX!M117+Lcc_HDY!M117+Lcc_HKT!M117+Lcc_CEI!M117</f>
        <v>478.71899999999999</v>
      </c>
      <c r="N117" s="76">
        <f>+'Lcc_BKK+DMK'!N117+Lcc_CNX!N117+Lcc_HDY!N117+Lcc_HKT!N117+Lcc_CEI!N117</f>
        <v>652.29899999999998</v>
      </c>
      <c r="O117" s="178">
        <f t="shared" ref="O117" si="209">SUM(M117:N117)</f>
        <v>1131.018</v>
      </c>
      <c r="P117" s="77">
        <f>+'Lcc_BKK+DMK'!P117+Lcc_CNX!P117+Lcc_HDY!P117+Lcc_HKT!P117+Lcc_CEI!P117</f>
        <v>0</v>
      </c>
      <c r="Q117" s="176">
        <f t="shared" ref="Q117" si="210">O117+P117</f>
        <v>1131.018</v>
      </c>
      <c r="R117" s="75">
        <f>+'Lcc_BKK+DMK'!R117+Lcc_CNX!R117+Lcc_HDY!R117+Lcc_HKT!R117+Lcc_CEI!R117</f>
        <v>438</v>
      </c>
      <c r="S117" s="76">
        <f>+'Lcc_BKK+DMK'!S117+Lcc_CNX!S117+Lcc_HDY!S117+Lcc_HKT!S117+Lcc_CEI!S117</f>
        <v>649</v>
      </c>
      <c r="T117" s="178">
        <f t="shared" ref="T117" si="211">SUM(R117:S117)</f>
        <v>1087</v>
      </c>
      <c r="U117" s="77">
        <f>+'Lcc_BKK+DMK'!U117+Lcc_CNX!U117+Lcc_HDY!U117+Lcc_HKT!U117+Lcc_CEI!U117</f>
        <v>0</v>
      </c>
      <c r="V117" s="176">
        <f t="shared" ref="V117" si="212">T117+U117</f>
        <v>1087</v>
      </c>
      <c r="W117" s="78">
        <f t="shared" si="208"/>
        <v>-3.8918920830614545</v>
      </c>
    </row>
    <row r="118" spans="1:23" x14ac:dyDescent="0.2">
      <c r="L118" s="59" t="s">
        <v>21</v>
      </c>
      <c r="M118" s="75">
        <f>+'Lcc_BKK+DMK'!M118+Lcc_CNX!M118+Lcc_HDY!M118+Lcc_HKT!M118+Lcc_CEI!M118</f>
        <v>498</v>
      </c>
      <c r="N118" s="76">
        <f>+'Lcc_BKK+DMK'!N118+Lcc_CNX!N118+Lcc_HDY!N118+Lcc_HKT!N118+Lcc_CEI!N118</f>
        <v>617</v>
      </c>
      <c r="O118" s="178">
        <f>SUM(M118:N118)</f>
        <v>1115</v>
      </c>
      <c r="P118" s="77">
        <f>+'Lcc_BKK+DMK'!P118+Lcc_CNX!P118+Lcc_HDY!P118+Lcc_HKT!P118+Lcc_CEI!P118</f>
        <v>0</v>
      </c>
      <c r="Q118" s="176">
        <f>O118+P118</f>
        <v>1115</v>
      </c>
      <c r="R118" s="75">
        <f>+'Lcc_BKK+DMK'!R118+Lcc_CNX!R118+Lcc_HDY!R118+Lcc_HKT!R118+Lcc_CEI!R118</f>
        <v>486</v>
      </c>
      <c r="S118" s="76">
        <f>+'Lcc_BKK+DMK'!S118+Lcc_CNX!S118+Lcc_HDY!S118+Lcc_HKT!S118+Lcc_CEI!S118</f>
        <v>676</v>
      </c>
      <c r="T118" s="178">
        <f>SUM(R118:S118)</f>
        <v>1162</v>
      </c>
      <c r="U118" s="77">
        <f>+'Lcc_BKK+DMK'!U118+Lcc_CNX!U118+Lcc_HDY!U118+Lcc_HKT!U118+Lcc_CEI!U118</f>
        <v>0</v>
      </c>
      <c r="V118" s="176">
        <f>T118+U118</f>
        <v>1162</v>
      </c>
      <c r="W118" s="78">
        <f>IF(Q118=0,0,((V118/Q118)-1)*100)</f>
        <v>4.2152466367713082</v>
      </c>
    </row>
    <row r="119" spans="1:23" ht="13.5" thickBot="1" x14ac:dyDescent="0.25">
      <c r="L119" s="59" t="s">
        <v>22</v>
      </c>
      <c r="M119" s="75">
        <f>+'Lcc_BKK+DMK'!M119+Lcc_CNX!M119+Lcc_HDY!M119+Lcc_HKT!M119+Lcc_CEI!M119</f>
        <v>409.23500000000001</v>
      </c>
      <c r="N119" s="76">
        <f>+'Lcc_BKK+DMK'!N119+Lcc_CNX!N119+Lcc_HDY!N119+Lcc_HKT!N119+Lcc_CEI!N119</f>
        <v>479.51700000000005</v>
      </c>
      <c r="O119" s="178">
        <f>SUM(M119:N119)</f>
        <v>888.75200000000007</v>
      </c>
      <c r="P119" s="77">
        <f>+'Lcc_BKK+DMK'!P119+Lcc_CNX!P119+Lcc_HDY!P119+Lcc_HKT!P119+Lcc_CEI!P119</f>
        <v>0</v>
      </c>
      <c r="Q119" s="176">
        <f>O119+P119</f>
        <v>888.75200000000007</v>
      </c>
      <c r="R119" s="75">
        <f>+'Lcc_BKK+DMK'!R119+Lcc_CNX!R119+Lcc_HDY!R119+Lcc_HKT!R119+Lcc_CEI!R119</f>
        <v>609</v>
      </c>
      <c r="S119" s="76">
        <f>+'Lcc_BKK+DMK'!S119+Lcc_CNX!S119+Lcc_HDY!S119+Lcc_HKT!S119+Lcc_CEI!S119</f>
        <v>903</v>
      </c>
      <c r="T119" s="178">
        <f>SUM(R119:S119)</f>
        <v>1512</v>
      </c>
      <c r="U119" s="77">
        <f>+'Lcc_BKK+DMK'!U119+Lcc_CNX!U119+Lcc_HDY!U119+Lcc_HKT!U119+Lcc_CEI!U119</f>
        <v>0</v>
      </c>
      <c r="V119" s="176">
        <f>T119+U119</f>
        <v>1512</v>
      </c>
      <c r="W119" s="78">
        <f>IF(Q119=0,0,((V119/Q119)-1)*100)</f>
        <v>70.126199434712944</v>
      </c>
    </row>
    <row r="120" spans="1:23" ht="14.25" thickTop="1" thickBot="1" x14ac:dyDescent="0.25">
      <c r="L120" s="79" t="s">
        <v>23</v>
      </c>
      <c r="M120" s="80">
        <f t="shared" ref="M120:V120" si="213">+M117+M118+M119</f>
        <v>1385.9540000000002</v>
      </c>
      <c r="N120" s="81">
        <f t="shared" si="213"/>
        <v>1748.816</v>
      </c>
      <c r="O120" s="177">
        <f t="shared" si="213"/>
        <v>3134.77</v>
      </c>
      <c r="P120" s="80">
        <f t="shared" si="213"/>
        <v>0</v>
      </c>
      <c r="Q120" s="177">
        <f t="shared" si="213"/>
        <v>3134.77</v>
      </c>
      <c r="R120" s="80">
        <f t="shared" si="213"/>
        <v>1533</v>
      </c>
      <c r="S120" s="81">
        <f t="shared" si="213"/>
        <v>2228</v>
      </c>
      <c r="T120" s="177">
        <f t="shared" si="213"/>
        <v>3761</v>
      </c>
      <c r="U120" s="80">
        <f t="shared" si="213"/>
        <v>0</v>
      </c>
      <c r="V120" s="177">
        <f t="shared" si="213"/>
        <v>3761</v>
      </c>
      <c r="W120" s="82">
        <f>IF(Q120=0,0,((V120/Q120)-1)*100)</f>
        <v>19.976904206688207</v>
      </c>
    </row>
    <row r="121" spans="1:23" ht="13.5" thickTop="1" x14ac:dyDescent="0.2">
      <c r="L121" s="59" t="s">
        <v>24</v>
      </c>
      <c r="M121" s="75">
        <f>+'Lcc_BKK+DMK'!M121+Lcc_CNX!M121+Lcc_HDY!M121+Lcc_HKT!M121+Lcc_CEI!M121</f>
        <v>159</v>
      </c>
      <c r="N121" s="76">
        <f>+'Lcc_BKK+DMK'!N121+Lcc_CNX!N121+Lcc_HDY!N121+Lcc_HKT!N121+Lcc_CEI!N121</f>
        <v>167</v>
      </c>
      <c r="O121" s="178">
        <f>SUM(M121:N121)</f>
        <v>326</v>
      </c>
      <c r="P121" s="77">
        <f>+'Lcc_BKK+DMK'!P121+Lcc_CNX!P121+Lcc_HDY!P121+Lcc_HKT!P121+Lcc_CEI!P121</f>
        <v>2</v>
      </c>
      <c r="Q121" s="176">
        <f>O121+P121</f>
        <v>328</v>
      </c>
      <c r="R121" s="75">
        <f>+'Lcc_BKK+DMK'!R121+Lcc_CNX!R121+Lcc_HDY!R121+Lcc_HKT!R121+Lcc_CEI!R121</f>
        <v>444</v>
      </c>
      <c r="S121" s="76">
        <f>+'Lcc_BKK+DMK'!S121+Lcc_CNX!S121+Lcc_HDY!S121+Lcc_HKT!S121+Lcc_CEI!S121</f>
        <v>549</v>
      </c>
      <c r="T121" s="178">
        <f>SUM(R121:S121)</f>
        <v>993</v>
      </c>
      <c r="U121" s="77">
        <f>+'Lcc_BKK+DMK'!U121+Lcc_CNX!U121+Lcc_HDY!U121+Lcc_HKT!U121+Lcc_CEI!U121</f>
        <v>1</v>
      </c>
      <c r="V121" s="176">
        <f>T121+U121</f>
        <v>994</v>
      </c>
      <c r="W121" s="78">
        <f>IF(Q121=0,0,((V121/Q121)-1)*100)</f>
        <v>203.04878048780486</v>
      </c>
    </row>
    <row r="122" spans="1:23" x14ac:dyDescent="0.2">
      <c r="L122" s="59" t="s">
        <v>25</v>
      </c>
      <c r="M122" s="75">
        <f>+'Lcc_BKK+DMK'!M122+Lcc_CNX!M122+Lcc_HDY!M122+Lcc_HKT!M122+Lcc_CEI!M122</f>
        <v>242</v>
      </c>
      <c r="N122" s="76">
        <f>+'Lcc_BKK+DMK'!N122+Lcc_CNX!N122+Lcc_HDY!N122+Lcc_HKT!N122+Lcc_CEI!N122</f>
        <v>288</v>
      </c>
      <c r="O122" s="178">
        <f t="shared" ref="O122" si="214">SUM(M122:N122)</f>
        <v>530</v>
      </c>
      <c r="P122" s="77">
        <f>+'Lcc_BKK+DMK'!P122+Lcc_CNX!P122+Lcc_HDY!P122+Lcc_HKT!P122+Lcc_CEI!P122</f>
        <v>0</v>
      </c>
      <c r="Q122" s="176">
        <f t="shared" ref="Q122" si="215">O122+P122</f>
        <v>530</v>
      </c>
      <c r="R122" s="75">
        <f>+'Lcc_BKK+DMK'!R122+Lcc_CNX!R122+Lcc_HDY!R122+Lcc_HKT!R122+Lcc_CEI!R122</f>
        <v>382</v>
      </c>
      <c r="S122" s="76">
        <f>+'Lcc_BKK+DMK'!S122+Lcc_CNX!S122+Lcc_HDY!S122+Lcc_HKT!S122+Lcc_CEI!S122</f>
        <v>433</v>
      </c>
      <c r="T122" s="178">
        <f t="shared" ref="T122" si="216">SUM(R122:S122)</f>
        <v>815</v>
      </c>
      <c r="U122" s="77">
        <f>+'Lcc_BKK+DMK'!U122+Lcc_CNX!U122+Lcc_HDY!U122+Lcc_HKT!U122+Lcc_CEI!U122</f>
        <v>0</v>
      </c>
      <c r="V122" s="176">
        <f t="shared" ref="V122" si="217">T122+U122</f>
        <v>815</v>
      </c>
      <c r="W122" s="78">
        <f t="shared" ref="W122" si="218">IF(Q122=0,0,((V122/Q122)-1)*100)</f>
        <v>53.773584905660378</v>
      </c>
    </row>
    <row r="123" spans="1:23" ht="13.5" thickBot="1" x14ac:dyDescent="0.25">
      <c r="L123" s="59" t="s">
        <v>26</v>
      </c>
      <c r="M123" s="75">
        <f>+'Lcc_BKK+DMK'!M123+Lcc_CNX!M123+Lcc_HDY!M123+Lcc_HKT!M123+Lcc_CEI!M123</f>
        <v>250</v>
      </c>
      <c r="N123" s="76">
        <f>+'Lcc_BKK+DMK'!N123+Lcc_CNX!N123+Lcc_HDY!N123+Lcc_HKT!N123+Lcc_CEI!N123</f>
        <v>288</v>
      </c>
      <c r="O123" s="178">
        <f>SUM(M123:N123)</f>
        <v>538</v>
      </c>
      <c r="P123" s="77">
        <f>+'Lcc_BKK+DMK'!P123+Lcc_CNX!P123+Lcc_HDY!P123+Lcc_HKT!P123+Lcc_CEI!P123</f>
        <v>0</v>
      </c>
      <c r="Q123" s="176">
        <f>O123+P123</f>
        <v>538</v>
      </c>
      <c r="R123" s="75">
        <f>+'Lcc_BKK+DMK'!R123+Lcc_CNX!R123+Lcc_HDY!R123+Lcc_HKT!R123+Lcc_CEI!R123</f>
        <v>479</v>
      </c>
      <c r="S123" s="76">
        <f>+'Lcc_BKK+DMK'!S123+Lcc_CNX!S123+Lcc_HDY!S123+Lcc_HKT!S123+Lcc_CEI!S123</f>
        <v>509</v>
      </c>
      <c r="T123" s="178">
        <f>SUM(R123:S123)</f>
        <v>988</v>
      </c>
      <c r="U123" s="77">
        <f>+'Lcc_BKK+DMK'!U123+Lcc_CNX!U123+Lcc_HDY!U123+Lcc_HKT!U123+Lcc_CEI!U123</f>
        <v>2</v>
      </c>
      <c r="V123" s="176">
        <f>T123+U123</f>
        <v>990</v>
      </c>
      <c r="W123" s="78">
        <f>IF(Q123=0,0,((V123/Q123)-1)*100)</f>
        <v>84.014869888475843</v>
      </c>
    </row>
    <row r="124" spans="1:23" ht="14.25" thickTop="1" thickBot="1" x14ac:dyDescent="0.25">
      <c r="A124" s="3" t="str">
        <f>IF(ISERROR(F124/G124)," ",IF(F124/G124&gt;0.5,IF(F124/G124&lt;1.5," ","NOT OK"),"NOT OK"))</f>
        <v xml:space="preserve"> </v>
      </c>
      <c r="L124" s="84" t="s">
        <v>27</v>
      </c>
      <c r="M124" s="85">
        <f>+M121+M122+M123</f>
        <v>651</v>
      </c>
      <c r="N124" s="85">
        <f t="shared" ref="N124" si="219">+N121+N122+N123</f>
        <v>743</v>
      </c>
      <c r="O124" s="179">
        <f t="shared" ref="O124" si="220">+O121+O122+O123</f>
        <v>1394</v>
      </c>
      <c r="P124" s="86">
        <f t="shared" ref="P124" si="221">+P121+P122+P123</f>
        <v>2</v>
      </c>
      <c r="Q124" s="179">
        <f t="shared" ref="Q124" si="222">+Q121+Q122+Q123</f>
        <v>1396</v>
      </c>
      <c r="R124" s="85">
        <f t="shared" ref="R124" si="223">+R121+R122+R123</f>
        <v>1305</v>
      </c>
      <c r="S124" s="85">
        <f t="shared" ref="S124" si="224">+S121+S122+S123</f>
        <v>1491</v>
      </c>
      <c r="T124" s="179">
        <f t="shared" ref="T124" si="225">+T121+T122+T123</f>
        <v>2796</v>
      </c>
      <c r="U124" s="86">
        <f t="shared" ref="U124" si="226">+U121+U122+U123</f>
        <v>3</v>
      </c>
      <c r="V124" s="179">
        <f t="shared" ref="V124" si="227">+V121+V122+V123</f>
        <v>2799</v>
      </c>
      <c r="W124" s="87">
        <f>IF(Q124=0,0,((V124/Q124)-1)*100)</f>
        <v>100.50143266475646</v>
      </c>
    </row>
    <row r="125" spans="1:23" ht="13.5" thickTop="1" x14ac:dyDescent="0.2">
      <c r="A125" s="319"/>
      <c r="K125" s="319"/>
      <c r="L125" s="59" t="s">
        <v>29</v>
      </c>
      <c r="M125" s="75">
        <f>+'Lcc_BKK+DMK'!M125+Lcc_CNX!M125+Lcc_HDY!M125+Lcc_HKT!M125+Lcc_CEI!M125</f>
        <v>321</v>
      </c>
      <c r="N125" s="76">
        <f>+'Lcc_BKK+DMK'!N125+Lcc_CNX!N125+Lcc_HDY!N125+Lcc_HKT!N125+Lcc_CEI!N125</f>
        <v>415</v>
      </c>
      <c r="O125" s="178">
        <f>SUM(M125:N125)</f>
        <v>736</v>
      </c>
      <c r="P125" s="77">
        <f>+'Lcc_BKK+DMK'!P125+Lcc_CNX!P125+Lcc_HDY!P125+Lcc_HKT!P125+Lcc_CEI!P125</f>
        <v>0</v>
      </c>
      <c r="Q125" s="176">
        <f>O125+P125</f>
        <v>736</v>
      </c>
      <c r="R125" s="75">
        <f>+'Lcc_BKK+DMK'!R125+Lcc_CNX!R125+Lcc_HDY!R125+Lcc_HKT!R125+Lcc_CEI!R125</f>
        <v>311</v>
      </c>
      <c r="S125" s="76">
        <f>+'Lcc_BKK+DMK'!S125+Lcc_CNX!S125+Lcc_HDY!S125+Lcc_HKT!S125+Lcc_CEI!S125</f>
        <v>317</v>
      </c>
      <c r="T125" s="178">
        <f>SUM(R125:S125)</f>
        <v>628</v>
      </c>
      <c r="U125" s="77">
        <f>+'Lcc_BKK+DMK'!U125+Lcc_CNX!U125+Lcc_HDY!U125+Lcc_HKT!U125+Lcc_CEI!U125</f>
        <v>0</v>
      </c>
      <c r="V125" s="176">
        <f>T125+U125</f>
        <v>628</v>
      </c>
      <c r="W125" s="78">
        <f>IF(Q125=0,0,((V125/Q125)-1)*100)</f>
        <v>-14.67391304347826</v>
      </c>
    </row>
    <row r="126" spans="1:23" x14ac:dyDescent="0.2">
      <c r="A126" s="319"/>
      <c r="K126" s="319"/>
      <c r="L126" s="59" t="s">
        <v>30</v>
      </c>
      <c r="M126" s="75">
        <f>+'Lcc_BKK+DMK'!M126+Lcc_CNX!M126+Lcc_HDY!M126+Lcc_HKT!M126+Lcc_CEI!M126</f>
        <v>310</v>
      </c>
      <c r="N126" s="76">
        <f>+'Lcc_BKK+DMK'!N126+Lcc_CNX!N126+Lcc_HDY!N126+Lcc_HKT!N126+Lcc_CEI!N126</f>
        <v>421</v>
      </c>
      <c r="O126" s="178">
        <f>SUM(M126:N126)</f>
        <v>731</v>
      </c>
      <c r="P126" s="77">
        <f>+'Lcc_BKK+DMK'!P126+Lcc_CNX!P126+Lcc_HDY!P126+Lcc_HKT!P126+Lcc_CEI!P126</f>
        <v>0</v>
      </c>
      <c r="Q126" s="176">
        <f>O126+P126</f>
        <v>731</v>
      </c>
      <c r="R126" s="75">
        <f>+'Lcc_BKK+DMK'!R126+Lcc_CNX!R126+Lcc_HDY!R126+Lcc_HKT!R126+Lcc_CEI!R126</f>
        <v>0</v>
      </c>
      <c r="S126" s="76">
        <f>+'Lcc_BKK+DMK'!S126+Lcc_CNX!S126+Lcc_HDY!S126+Lcc_HKT!S126+Lcc_CEI!S126</f>
        <v>0</v>
      </c>
      <c r="T126" s="178">
        <f t="shared" ref="T126" si="228">SUM(R126:S126)</f>
        <v>0</v>
      </c>
      <c r="U126" s="77">
        <f>+'Lcc_BKK+DMK'!U126+Lcc_CNX!U126+Lcc_HDY!U126+Lcc_HKT!U126+Lcc_CEI!U126</f>
        <v>0</v>
      </c>
      <c r="V126" s="176">
        <f t="shared" ref="V126" si="229">T126+U126</f>
        <v>0</v>
      </c>
      <c r="W126" s="78">
        <f t="shared" ref="W126" si="230">IF(Q126=0,0,((V126/Q126)-1)*100)</f>
        <v>-100</v>
      </c>
    </row>
    <row r="127" spans="1:23" ht="13.5" thickBot="1" x14ac:dyDescent="0.25">
      <c r="A127" s="319"/>
      <c r="K127" s="319"/>
      <c r="L127" s="59" t="s">
        <v>31</v>
      </c>
      <c r="M127" s="75">
        <f>+'Lcc_BKK+DMK'!M127+Lcc_CNX!M127+Lcc_HDY!M127+Lcc_HKT!M127+Lcc_CEI!M127</f>
        <v>296</v>
      </c>
      <c r="N127" s="76">
        <f>+'Lcc_BKK+DMK'!N127+Lcc_CNX!N127+Lcc_HDY!N127+Lcc_HKT!N127+Lcc_CEI!N127</f>
        <v>458</v>
      </c>
      <c r="O127" s="178">
        <f t="shared" ref="O127" si="231">SUM(M127:N127)</f>
        <v>754</v>
      </c>
      <c r="P127" s="77">
        <f>+'Lcc_BKK+DMK'!P127+Lcc_CNX!P127+Lcc_HDY!P127+Lcc_HKT!P127+Lcc_CEI!P127</f>
        <v>0</v>
      </c>
      <c r="Q127" s="176">
        <f t="shared" ref="Q127" si="232">O127+P127</f>
        <v>754</v>
      </c>
      <c r="R127" s="75">
        <f>+'Lcc_BKK+DMK'!R127+Lcc_CNX!R127+Lcc_HDY!R127+Lcc_HKT!R127+Lcc_CEI!R127</f>
        <v>273</v>
      </c>
      <c r="S127" s="76">
        <f>+'Lcc_BKK+DMK'!S127+Lcc_CNX!S127+Lcc_HDY!S127+Lcc_HKT!S127+Lcc_CEI!S127</f>
        <v>284</v>
      </c>
      <c r="T127" s="178">
        <f t="shared" ref="T127" si="233">SUM(R127:S127)</f>
        <v>557</v>
      </c>
      <c r="U127" s="77">
        <f>+'Lcc_BKK+DMK'!U127+Lcc_CNX!U127+Lcc_HDY!U127+Lcc_HKT!U127+Lcc_CEI!U127</f>
        <v>0</v>
      </c>
      <c r="V127" s="176">
        <f t="shared" ref="V127" si="234">T127+U127</f>
        <v>557</v>
      </c>
      <c r="W127" s="78">
        <f>IF(Q127=0,0,((V127/Q127)-1)*100)</f>
        <v>-26.127320954907162</v>
      </c>
    </row>
    <row r="128" spans="1:23" ht="14.25" thickTop="1" thickBot="1" x14ac:dyDescent="0.25">
      <c r="A128" s="3" t="str">
        <f>IF(ISERROR(F128/G128)," ",IF(F128/G128&gt;0.5,IF(F128/G128&lt;1.5," ","NOT OK"),"NOT OK"))</f>
        <v xml:space="preserve"> </v>
      </c>
      <c r="L128" s="84" t="s">
        <v>32</v>
      </c>
      <c r="M128" s="85">
        <f t="shared" ref="M128:V128" si="235">+M125+M126+M127</f>
        <v>927</v>
      </c>
      <c r="N128" s="85">
        <f t="shared" si="235"/>
        <v>1294</v>
      </c>
      <c r="O128" s="179">
        <f t="shared" si="235"/>
        <v>2221</v>
      </c>
      <c r="P128" s="86">
        <f t="shared" si="235"/>
        <v>0</v>
      </c>
      <c r="Q128" s="179">
        <f t="shared" si="235"/>
        <v>2221</v>
      </c>
      <c r="R128" s="85">
        <f t="shared" si="235"/>
        <v>584</v>
      </c>
      <c r="S128" s="85">
        <f t="shared" si="235"/>
        <v>601</v>
      </c>
      <c r="T128" s="179">
        <f t="shared" si="235"/>
        <v>1185</v>
      </c>
      <c r="U128" s="86">
        <f t="shared" si="235"/>
        <v>0</v>
      </c>
      <c r="V128" s="179">
        <f t="shared" si="235"/>
        <v>1185</v>
      </c>
      <c r="W128" s="87">
        <f>IF(Q128=0,0,((V128/Q128)-1)*100)</f>
        <v>-46.64565511031067</v>
      </c>
    </row>
    <row r="129" spans="12:23" ht="14.25" thickTop="1" thickBot="1" x14ac:dyDescent="0.25">
      <c r="L129" s="79" t="s">
        <v>33</v>
      </c>
      <c r="M129" s="80">
        <f t="shared" ref="M129:V129" si="236">+M120+M124+M128</f>
        <v>2963.9540000000002</v>
      </c>
      <c r="N129" s="81">
        <f t="shared" si="236"/>
        <v>3785.8159999999998</v>
      </c>
      <c r="O129" s="173">
        <f t="shared" si="236"/>
        <v>6749.77</v>
      </c>
      <c r="P129" s="80">
        <f t="shared" si="236"/>
        <v>2</v>
      </c>
      <c r="Q129" s="173">
        <f t="shared" si="236"/>
        <v>6751.77</v>
      </c>
      <c r="R129" s="80">
        <f t="shared" si="236"/>
        <v>3422</v>
      </c>
      <c r="S129" s="81">
        <f t="shared" si="236"/>
        <v>4320</v>
      </c>
      <c r="T129" s="173">
        <f t="shared" si="236"/>
        <v>7742</v>
      </c>
      <c r="U129" s="80">
        <f t="shared" si="236"/>
        <v>3</v>
      </c>
      <c r="V129" s="173">
        <f t="shared" si="236"/>
        <v>7745</v>
      </c>
      <c r="W129" s="82">
        <f t="shared" ref="W129" si="237">IF(Q129=0,0,((V129/Q129)-1)*100)</f>
        <v>14.710661056285979</v>
      </c>
    </row>
    <row r="130" spans="12:23" ht="14.25" thickTop="1" thickBot="1" x14ac:dyDescent="0.25">
      <c r="L130" s="79" t="s">
        <v>34</v>
      </c>
      <c r="M130" s="80">
        <f t="shared" ref="M130:V130" si="238">+M116+M120+M124+M128</f>
        <v>4477.7560000000003</v>
      </c>
      <c r="N130" s="81">
        <f t="shared" si="238"/>
        <v>5685.3339999999998</v>
      </c>
      <c r="O130" s="173">
        <f t="shared" si="238"/>
        <v>10163.09</v>
      </c>
      <c r="P130" s="80">
        <f t="shared" si="238"/>
        <v>2</v>
      </c>
      <c r="Q130" s="173">
        <f t="shared" si="238"/>
        <v>10165.09</v>
      </c>
      <c r="R130" s="80">
        <f t="shared" si="238"/>
        <v>4608</v>
      </c>
      <c r="S130" s="81">
        <f t="shared" si="238"/>
        <v>6114</v>
      </c>
      <c r="T130" s="173">
        <f t="shared" si="238"/>
        <v>10722</v>
      </c>
      <c r="U130" s="80">
        <f t="shared" si="238"/>
        <v>3</v>
      </c>
      <c r="V130" s="173">
        <f t="shared" si="238"/>
        <v>10725</v>
      </c>
      <c r="W130" s="82">
        <f>IF(Q130=0,0,((V130/Q130)-1)*100)</f>
        <v>5.5081656925811684</v>
      </c>
    </row>
    <row r="131" spans="12:23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3" ht="13.5" thickTop="1" x14ac:dyDescent="0.2">
      <c r="L132" s="532" t="s">
        <v>54</v>
      </c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4"/>
    </row>
    <row r="133" spans="12:23" ht="13.5" thickBot="1" x14ac:dyDescent="0.25">
      <c r="L133" s="535" t="s">
        <v>55</v>
      </c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7"/>
    </row>
    <row r="134" spans="12:23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3" ht="14.25" thickTop="1" thickBot="1" x14ac:dyDescent="0.25">
      <c r="L135" s="57"/>
      <c r="M135" s="538" t="s">
        <v>4</v>
      </c>
      <c r="N135" s="539"/>
      <c r="O135" s="539"/>
      <c r="P135" s="539"/>
      <c r="Q135" s="540"/>
      <c r="R135" s="538" t="s">
        <v>5</v>
      </c>
      <c r="S135" s="539"/>
      <c r="T135" s="539"/>
      <c r="U135" s="539"/>
      <c r="V135" s="540"/>
      <c r="W135" s="308" t="s">
        <v>6</v>
      </c>
    </row>
    <row r="136" spans="12:23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09" t="s">
        <v>8</v>
      </c>
    </row>
    <row r="137" spans="12:23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505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505" t="s">
        <v>11</v>
      </c>
      <c r="W137" s="310"/>
    </row>
    <row r="138" spans="12:23" ht="5.25" customHeight="1" thickTop="1" x14ac:dyDescent="0.2">
      <c r="L138" s="59"/>
      <c r="M138" s="70"/>
      <c r="N138" s="71"/>
      <c r="O138" s="72"/>
      <c r="P138" s="73"/>
      <c r="Q138" s="140"/>
      <c r="R138" s="70"/>
      <c r="S138" s="71"/>
      <c r="T138" s="72"/>
      <c r="U138" s="73"/>
      <c r="V138" s="140"/>
      <c r="W138" s="74"/>
    </row>
    <row r="139" spans="12:23" x14ac:dyDescent="0.2">
      <c r="L139" s="59" t="s">
        <v>16</v>
      </c>
      <c r="M139" s="75">
        <f t="shared" ref="M139:N145" si="239">+M87+M113</f>
        <v>3235.8020000000001</v>
      </c>
      <c r="N139" s="76">
        <f t="shared" si="239"/>
        <v>5042.518</v>
      </c>
      <c r="O139" s="176">
        <f>M139+N139</f>
        <v>8278.32</v>
      </c>
      <c r="P139" s="77">
        <f t="shared" ref="P139:P145" si="240">+P87+P113</f>
        <v>0</v>
      </c>
      <c r="Q139" s="184">
        <f>O139+P139</f>
        <v>8278.32</v>
      </c>
      <c r="R139" s="75">
        <f t="shared" ref="R139:S145" si="241">+R87+R113</f>
        <v>318</v>
      </c>
      <c r="S139" s="76">
        <f t="shared" si="241"/>
        <v>517</v>
      </c>
      <c r="T139" s="176">
        <f>R139+S139</f>
        <v>835</v>
      </c>
      <c r="U139" s="77">
        <f t="shared" ref="U139:U145" si="242">+U87+U113</f>
        <v>0</v>
      </c>
      <c r="V139" s="184">
        <f>T139+U139</f>
        <v>835</v>
      </c>
      <c r="W139" s="78">
        <f>IF(Q139=0,0,((V139/Q139)-1)*100)</f>
        <v>-89.913412383188856</v>
      </c>
    </row>
    <row r="140" spans="12:23" x14ac:dyDescent="0.2">
      <c r="L140" s="59" t="s">
        <v>17</v>
      </c>
      <c r="M140" s="75">
        <f t="shared" si="239"/>
        <v>3590</v>
      </c>
      <c r="N140" s="76">
        <f t="shared" si="239"/>
        <v>5005</v>
      </c>
      <c r="O140" s="176">
        <f>M140+N140</f>
        <v>8595</v>
      </c>
      <c r="P140" s="77">
        <f t="shared" si="240"/>
        <v>0</v>
      </c>
      <c r="Q140" s="184">
        <f>O140+P140</f>
        <v>8595</v>
      </c>
      <c r="R140" s="75">
        <f t="shared" si="241"/>
        <v>447</v>
      </c>
      <c r="S140" s="76">
        <f t="shared" si="241"/>
        <v>668</v>
      </c>
      <c r="T140" s="176">
        <f>R140+S140</f>
        <v>1115</v>
      </c>
      <c r="U140" s="77">
        <f t="shared" si="242"/>
        <v>0</v>
      </c>
      <c r="V140" s="184">
        <f>T140+U140</f>
        <v>1115</v>
      </c>
      <c r="W140" s="78">
        <f>IF(Q140=0,0,((V140/Q140)-1)*100)</f>
        <v>-87.027341477603258</v>
      </c>
    </row>
    <row r="141" spans="12:23" ht="13.5" thickBot="1" x14ac:dyDescent="0.25">
      <c r="L141" s="64" t="s">
        <v>18</v>
      </c>
      <c r="M141" s="75">
        <f t="shared" si="239"/>
        <v>3131</v>
      </c>
      <c r="N141" s="76">
        <f t="shared" si="239"/>
        <v>5045</v>
      </c>
      <c r="O141" s="176">
        <f>M141+N141</f>
        <v>8176</v>
      </c>
      <c r="P141" s="77">
        <f t="shared" si="240"/>
        <v>0</v>
      </c>
      <c r="Q141" s="184">
        <f>O141+P141</f>
        <v>8176</v>
      </c>
      <c r="R141" s="75">
        <f t="shared" si="241"/>
        <v>607</v>
      </c>
      <c r="S141" s="76">
        <f t="shared" si="241"/>
        <v>1001</v>
      </c>
      <c r="T141" s="176">
        <f>R141+S141</f>
        <v>1608</v>
      </c>
      <c r="U141" s="77">
        <f t="shared" si="242"/>
        <v>0</v>
      </c>
      <c r="V141" s="184">
        <f>T141+U141</f>
        <v>1608</v>
      </c>
      <c r="W141" s="78">
        <f>IF(Q141=0,0,((V141/Q141)-1)*100)</f>
        <v>-80.332681017612529</v>
      </c>
    </row>
    <row r="142" spans="12:23" ht="14.25" thickTop="1" thickBot="1" x14ac:dyDescent="0.25">
      <c r="L142" s="79" t="s">
        <v>19</v>
      </c>
      <c r="M142" s="80">
        <f t="shared" si="239"/>
        <v>9956.8019999999997</v>
      </c>
      <c r="N142" s="81">
        <f t="shared" si="239"/>
        <v>15092.518</v>
      </c>
      <c r="O142" s="177">
        <f>+O90+O116</f>
        <v>25049.32</v>
      </c>
      <c r="P142" s="80">
        <f t="shared" si="240"/>
        <v>0</v>
      </c>
      <c r="Q142" s="177">
        <f>+Q90+Q116</f>
        <v>25049.32</v>
      </c>
      <c r="R142" s="80">
        <f t="shared" si="241"/>
        <v>1372</v>
      </c>
      <c r="S142" s="81">
        <f t="shared" si="241"/>
        <v>2186</v>
      </c>
      <c r="T142" s="177">
        <f>+T90+T116</f>
        <v>3558</v>
      </c>
      <c r="U142" s="80">
        <f t="shared" si="242"/>
        <v>0</v>
      </c>
      <c r="V142" s="177">
        <f>+V90+V116</f>
        <v>3558</v>
      </c>
      <c r="W142" s="82">
        <f>IF(Q142=0,0,((V142/Q142)-1)*100)</f>
        <v>-85.796021608570612</v>
      </c>
    </row>
    <row r="143" spans="12:23" ht="13.5" thickTop="1" x14ac:dyDescent="0.2">
      <c r="L143" s="59" t="s">
        <v>20</v>
      </c>
      <c r="M143" s="75">
        <f t="shared" si="239"/>
        <v>2663.7190000000001</v>
      </c>
      <c r="N143" s="76">
        <f t="shared" si="239"/>
        <v>3957.299</v>
      </c>
      <c r="O143" s="176">
        <f>M143+N143</f>
        <v>6621.018</v>
      </c>
      <c r="P143" s="77">
        <f t="shared" si="240"/>
        <v>0</v>
      </c>
      <c r="Q143" s="184">
        <f t="shared" ref="Q143" si="243">O143+P143</f>
        <v>6621.018</v>
      </c>
      <c r="R143" s="75">
        <f t="shared" si="241"/>
        <v>640</v>
      </c>
      <c r="S143" s="76">
        <f t="shared" si="241"/>
        <v>983</v>
      </c>
      <c r="T143" s="176">
        <f>R143+S143</f>
        <v>1623</v>
      </c>
      <c r="U143" s="77">
        <f t="shared" si="242"/>
        <v>0</v>
      </c>
      <c r="V143" s="184">
        <f t="shared" ref="V143" si="244">T143+U143</f>
        <v>1623</v>
      </c>
      <c r="W143" s="78">
        <f t="shared" ref="W143" si="245">IF(Q143=0,0,((V143/Q143)-1)*100)</f>
        <v>-75.487153183996782</v>
      </c>
    </row>
    <row r="144" spans="12:23" x14ac:dyDescent="0.2">
      <c r="L144" s="59" t="s">
        <v>21</v>
      </c>
      <c r="M144" s="75">
        <f t="shared" si="239"/>
        <v>2307</v>
      </c>
      <c r="N144" s="76">
        <f t="shared" si="239"/>
        <v>3914</v>
      </c>
      <c r="O144" s="176">
        <f>M144+N144</f>
        <v>6221</v>
      </c>
      <c r="P144" s="77">
        <f t="shared" si="240"/>
        <v>0</v>
      </c>
      <c r="Q144" s="184">
        <f>O144+P144</f>
        <v>6221</v>
      </c>
      <c r="R144" s="75">
        <f t="shared" si="241"/>
        <v>825</v>
      </c>
      <c r="S144" s="76">
        <f t="shared" si="241"/>
        <v>1176</v>
      </c>
      <c r="T144" s="176">
        <f>R144+S144</f>
        <v>2001</v>
      </c>
      <c r="U144" s="77">
        <f t="shared" si="242"/>
        <v>0</v>
      </c>
      <c r="V144" s="184">
        <f>T144+U144</f>
        <v>2001</v>
      </c>
      <c r="W144" s="78">
        <f>IF(Q144=0,0,((V144/Q144)-1)*100)</f>
        <v>-67.834753255103692</v>
      </c>
    </row>
    <row r="145" spans="1:23" ht="13.5" thickBot="1" x14ac:dyDescent="0.25">
      <c r="L145" s="59" t="s">
        <v>22</v>
      </c>
      <c r="M145" s="75">
        <f t="shared" si="239"/>
        <v>2302.2350000000001</v>
      </c>
      <c r="N145" s="76">
        <f t="shared" si="239"/>
        <v>3623.5169999999998</v>
      </c>
      <c r="O145" s="176">
        <f t="shared" ref="O145:O147" si="246">M145+N145</f>
        <v>5925.7520000000004</v>
      </c>
      <c r="P145" s="77">
        <f t="shared" si="240"/>
        <v>0</v>
      </c>
      <c r="Q145" s="184">
        <f>O145+P145</f>
        <v>5925.7520000000004</v>
      </c>
      <c r="R145" s="75">
        <f t="shared" si="241"/>
        <v>1011</v>
      </c>
      <c r="S145" s="76">
        <f t="shared" si="241"/>
        <v>1408</v>
      </c>
      <c r="T145" s="176">
        <f t="shared" ref="T145:T147" si="247">R145+S145</f>
        <v>2419</v>
      </c>
      <c r="U145" s="77">
        <f t="shared" si="242"/>
        <v>0</v>
      </c>
      <c r="V145" s="184">
        <f>T145+U145</f>
        <v>2419</v>
      </c>
      <c r="W145" s="78">
        <f>IF(Q145=0,0,((V145/Q145)-1)*100)</f>
        <v>-59.178176879491417</v>
      </c>
    </row>
    <row r="146" spans="1:23" ht="14.25" thickTop="1" thickBot="1" x14ac:dyDescent="0.25">
      <c r="L146" s="79" t="s">
        <v>23</v>
      </c>
      <c r="M146" s="80">
        <f>+M143+M144+M145</f>
        <v>7272.9539999999997</v>
      </c>
      <c r="N146" s="81">
        <f>+N143+N144+N145</f>
        <v>11494.815999999999</v>
      </c>
      <c r="O146" s="177">
        <f t="shared" si="246"/>
        <v>18767.769999999997</v>
      </c>
      <c r="P146" s="80">
        <f>+P143+P144+P145</f>
        <v>0</v>
      </c>
      <c r="Q146" s="177">
        <f>+Q143+Q144+Q145</f>
        <v>18767.77</v>
      </c>
      <c r="R146" s="80">
        <f>+R143+R144+R145</f>
        <v>2476</v>
      </c>
      <c r="S146" s="81">
        <f>+S143+S144+S145</f>
        <v>3567</v>
      </c>
      <c r="T146" s="177">
        <f t="shared" si="247"/>
        <v>6043</v>
      </c>
      <c r="U146" s="80">
        <f>+U143+U144+U145</f>
        <v>0</v>
      </c>
      <c r="V146" s="177">
        <f>+V143+V144+V145</f>
        <v>6043</v>
      </c>
      <c r="W146" s="82">
        <f>IF(Q146=0,0,((V146/Q146)-1)*100)</f>
        <v>-67.801182559249185</v>
      </c>
    </row>
    <row r="147" spans="1:23" ht="13.5" thickTop="1" x14ac:dyDescent="0.2">
      <c r="L147" s="59" t="s">
        <v>24</v>
      </c>
      <c r="M147" s="75">
        <f t="shared" ref="M147:N149" si="248">+M95+M121</f>
        <v>668</v>
      </c>
      <c r="N147" s="76">
        <f t="shared" si="248"/>
        <v>1243</v>
      </c>
      <c r="O147" s="176">
        <f t="shared" si="246"/>
        <v>1911</v>
      </c>
      <c r="P147" s="77">
        <f>+P95+P121</f>
        <v>2</v>
      </c>
      <c r="Q147" s="184">
        <f>O147+P147</f>
        <v>1913</v>
      </c>
      <c r="R147" s="75">
        <f t="shared" ref="R147:S149" si="249">+R95+R121</f>
        <v>804</v>
      </c>
      <c r="S147" s="76">
        <f t="shared" si="249"/>
        <v>1634</v>
      </c>
      <c r="T147" s="176">
        <f t="shared" si="247"/>
        <v>2438</v>
      </c>
      <c r="U147" s="77">
        <f>+U95+U121</f>
        <v>1</v>
      </c>
      <c r="V147" s="184">
        <f>T147+U147</f>
        <v>2439</v>
      </c>
      <c r="W147" s="78">
        <f>IF(Q147=0,0,((V147/Q147)-1)*100)</f>
        <v>27.496079456351286</v>
      </c>
    </row>
    <row r="148" spans="1:23" x14ac:dyDescent="0.2">
      <c r="L148" s="59" t="s">
        <v>25</v>
      </c>
      <c r="M148" s="75">
        <f t="shared" si="248"/>
        <v>546</v>
      </c>
      <c r="N148" s="76">
        <f t="shared" si="248"/>
        <v>726</v>
      </c>
      <c r="O148" s="176">
        <f>M148+N148</f>
        <v>1272</v>
      </c>
      <c r="P148" s="77">
        <f>+P96+P122</f>
        <v>0</v>
      </c>
      <c r="Q148" s="184">
        <f>O148+P148</f>
        <v>1272</v>
      </c>
      <c r="R148" s="75">
        <f t="shared" si="249"/>
        <v>745</v>
      </c>
      <c r="S148" s="76">
        <f t="shared" si="249"/>
        <v>1672</v>
      </c>
      <c r="T148" s="176">
        <f>R148+S148</f>
        <v>2417</v>
      </c>
      <c r="U148" s="77">
        <f>+U96+U122</f>
        <v>0</v>
      </c>
      <c r="V148" s="184">
        <f>T148+U148</f>
        <v>2417</v>
      </c>
      <c r="W148" s="78">
        <f t="shared" ref="W148" si="250">IF(Q148=0,0,((V148/Q148)-1)*100)</f>
        <v>90.015723270440247</v>
      </c>
    </row>
    <row r="149" spans="1:23" ht="13.5" thickBot="1" x14ac:dyDescent="0.25">
      <c r="L149" s="59" t="s">
        <v>26</v>
      </c>
      <c r="M149" s="75">
        <f t="shared" si="248"/>
        <v>389</v>
      </c>
      <c r="N149" s="76">
        <f t="shared" si="248"/>
        <v>506</v>
      </c>
      <c r="O149" s="178">
        <f>M149+N149</f>
        <v>895</v>
      </c>
      <c r="P149" s="83">
        <f>+P97+P123</f>
        <v>0</v>
      </c>
      <c r="Q149" s="184">
        <f>O149+P149</f>
        <v>895</v>
      </c>
      <c r="R149" s="75">
        <f t="shared" si="249"/>
        <v>745</v>
      </c>
      <c r="S149" s="76">
        <f t="shared" si="249"/>
        <v>1355</v>
      </c>
      <c r="T149" s="178">
        <f>R149+S149</f>
        <v>2100</v>
      </c>
      <c r="U149" s="83">
        <f>+U97+U123</f>
        <v>2</v>
      </c>
      <c r="V149" s="184">
        <f>T149+U149</f>
        <v>2102</v>
      </c>
      <c r="W149" s="78">
        <f>IF(Q149=0,0,((V149/Q149)-1)*100)</f>
        <v>134.86033519553072</v>
      </c>
    </row>
    <row r="150" spans="1:23" ht="14.25" thickTop="1" thickBot="1" x14ac:dyDescent="0.25">
      <c r="A150" s="3" t="str">
        <f>IF(ISERROR(F150/G150)," ",IF(F150/G150&gt;0.5,IF(F150/G150&lt;1.5," ","NOT OK"),"NOT OK"))</f>
        <v xml:space="preserve"> </v>
      </c>
      <c r="L150" s="84" t="s">
        <v>27</v>
      </c>
      <c r="M150" s="85">
        <f>+M147+M148+M149</f>
        <v>1603</v>
      </c>
      <c r="N150" s="85">
        <f t="shared" ref="N150" si="251">+N147+N148+N149</f>
        <v>2475</v>
      </c>
      <c r="O150" s="179">
        <f t="shared" ref="O150" si="252">+O147+O148+O149</f>
        <v>4078</v>
      </c>
      <c r="P150" s="86">
        <f t="shared" ref="P150" si="253">+P147+P148+P149</f>
        <v>2</v>
      </c>
      <c r="Q150" s="179">
        <f t="shared" ref="Q150" si="254">+Q147+Q148+Q149</f>
        <v>4080</v>
      </c>
      <c r="R150" s="85">
        <f t="shared" ref="R150" si="255">+R147+R148+R149</f>
        <v>2294</v>
      </c>
      <c r="S150" s="85">
        <f t="shared" ref="S150" si="256">+S147+S148+S149</f>
        <v>4661</v>
      </c>
      <c r="T150" s="179">
        <f t="shared" ref="T150" si="257">+T147+T148+T149</f>
        <v>6955</v>
      </c>
      <c r="U150" s="86">
        <f t="shared" ref="U150" si="258">+U147+U148+U149</f>
        <v>3</v>
      </c>
      <c r="V150" s="179">
        <f t="shared" ref="V150" si="259">+V147+V148+V149</f>
        <v>6958</v>
      </c>
      <c r="W150" s="87">
        <f>IF(Q150=0,0,((V150/Q150)-1)*100)</f>
        <v>70.539215686274503</v>
      </c>
    </row>
    <row r="151" spans="1:23" ht="13.5" thickTop="1" x14ac:dyDescent="0.2">
      <c r="L151" s="59" t="s">
        <v>29</v>
      </c>
      <c r="M151" s="75">
        <f t="shared" ref="M151:N153" si="260">+M99+M125</f>
        <v>420</v>
      </c>
      <c r="N151" s="76">
        <f t="shared" si="260"/>
        <v>605</v>
      </c>
      <c r="O151" s="178">
        <f>M151+N151</f>
        <v>1025</v>
      </c>
      <c r="P151" s="88">
        <f>+P99+P125</f>
        <v>0</v>
      </c>
      <c r="Q151" s="184">
        <f>O151+P151</f>
        <v>1025</v>
      </c>
      <c r="R151" s="75">
        <f t="shared" ref="R151:S153" si="261">+R99+R125</f>
        <v>562</v>
      </c>
      <c r="S151" s="76">
        <f t="shared" si="261"/>
        <v>1275</v>
      </c>
      <c r="T151" s="178">
        <f>R151+S151</f>
        <v>1837</v>
      </c>
      <c r="U151" s="88">
        <f>+U99+U125</f>
        <v>0</v>
      </c>
      <c r="V151" s="184">
        <f>T151+U151</f>
        <v>1837</v>
      </c>
      <c r="W151" s="78">
        <f>IF(Q151=0,0,((V151/Q151)-1)*100)</f>
        <v>79.219512195121951</v>
      </c>
    </row>
    <row r="152" spans="1:23" x14ac:dyDescent="0.2">
      <c r="L152" s="59" t="s">
        <v>30</v>
      </c>
      <c r="M152" s="75">
        <f t="shared" si="260"/>
        <v>331</v>
      </c>
      <c r="N152" s="76">
        <f t="shared" si="260"/>
        <v>484</v>
      </c>
      <c r="O152" s="178">
        <f t="shared" ref="O152" si="262">M152+N152</f>
        <v>815</v>
      </c>
      <c r="P152" s="77">
        <f>+P100+P126</f>
        <v>0</v>
      </c>
      <c r="Q152" s="184">
        <f t="shared" ref="Q152" si="263">O152+P152</f>
        <v>815</v>
      </c>
      <c r="R152" s="75">
        <f t="shared" si="261"/>
        <v>282</v>
      </c>
      <c r="S152" s="76">
        <f t="shared" si="261"/>
        <v>802</v>
      </c>
      <c r="T152" s="178">
        <f t="shared" ref="T152" si="264">R152+S152</f>
        <v>1084</v>
      </c>
      <c r="U152" s="77">
        <f>+U100+U126</f>
        <v>0</v>
      </c>
      <c r="V152" s="184">
        <f t="shared" ref="V152" si="265">T152+U152</f>
        <v>1084</v>
      </c>
      <c r="W152" s="78">
        <f t="shared" ref="W152" si="266">IF(Q152=0,0,((V152/Q152)-1)*100)</f>
        <v>33.00613496932516</v>
      </c>
    </row>
    <row r="153" spans="1:23" ht="13.5" thickBot="1" x14ac:dyDescent="0.25">
      <c r="A153" s="319"/>
      <c r="K153" s="319"/>
      <c r="L153" s="59" t="s">
        <v>31</v>
      </c>
      <c r="M153" s="75">
        <f t="shared" si="260"/>
        <v>331</v>
      </c>
      <c r="N153" s="76">
        <f t="shared" si="260"/>
        <v>516</v>
      </c>
      <c r="O153" s="178">
        <f>M153+N153</f>
        <v>847</v>
      </c>
      <c r="P153" s="77">
        <f>+P101+P127</f>
        <v>0</v>
      </c>
      <c r="Q153" s="184">
        <f>O153+P153</f>
        <v>847</v>
      </c>
      <c r="R153" s="75">
        <f t="shared" si="261"/>
        <v>602</v>
      </c>
      <c r="S153" s="76">
        <f t="shared" si="261"/>
        <v>635</v>
      </c>
      <c r="T153" s="178">
        <f>R153+S153</f>
        <v>1237</v>
      </c>
      <c r="U153" s="77">
        <f>+U101+U127</f>
        <v>0</v>
      </c>
      <c r="V153" s="184">
        <f>T153+U153</f>
        <v>1237</v>
      </c>
      <c r="W153" s="78">
        <f>IF(Q153=0,0,((V153/Q153)-1)*100)</f>
        <v>46.044864226682414</v>
      </c>
    </row>
    <row r="154" spans="1:23" ht="14.25" thickTop="1" thickBot="1" x14ac:dyDescent="0.25">
      <c r="A154" s="3" t="str">
        <f>IF(ISERROR(F154/G154)," ",IF(F154/G154&gt;0.5,IF(F154/G154&lt;1.5," ","NOT OK"),"NOT OK"))</f>
        <v xml:space="preserve"> </v>
      </c>
      <c r="L154" s="84" t="s">
        <v>32</v>
      </c>
      <c r="M154" s="85">
        <f t="shared" ref="M154:V154" si="267">+M151+M152+M153</f>
        <v>1082</v>
      </c>
      <c r="N154" s="85">
        <f t="shared" si="267"/>
        <v>1605</v>
      </c>
      <c r="O154" s="179">
        <f t="shared" si="267"/>
        <v>2687</v>
      </c>
      <c r="P154" s="86">
        <f t="shared" si="267"/>
        <v>0</v>
      </c>
      <c r="Q154" s="179">
        <f t="shared" si="267"/>
        <v>2687</v>
      </c>
      <c r="R154" s="85">
        <f t="shared" si="267"/>
        <v>1446</v>
      </c>
      <c r="S154" s="85">
        <f t="shared" si="267"/>
        <v>2712</v>
      </c>
      <c r="T154" s="179">
        <f t="shared" si="267"/>
        <v>4158</v>
      </c>
      <c r="U154" s="86">
        <f t="shared" si="267"/>
        <v>0</v>
      </c>
      <c r="V154" s="179">
        <f t="shared" si="267"/>
        <v>4158</v>
      </c>
      <c r="W154" s="87">
        <f>IF(Q154=0,0,((V154/Q154)-1)*100)</f>
        <v>54.745068850018619</v>
      </c>
    </row>
    <row r="155" spans="1:23" ht="14.25" thickTop="1" thickBot="1" x14ac:dyDescent="0.25">
      <c r="L155" s="79" t="s">
        <v>33</v>
      </c>
      <c r="M155" s="80">
        <f t="shared" ref="M155:V155" si="268">+M146+M150+M154</f>
        <v>9957.9539999999997</v>
      </c>
      <c r="N155" s="81">
        <f t="shared" si="268"/>
        <v>15574.815999999999</v>
      </c>
      <c r="O155" s="173">
        <f t="shared" si="268"/>
        <v>25532.769999999997</v>
      </c>
      <c r="P155" s="80">
        <f t="shared" si="268"/>
        <v>2</v>
      </c>
      <c r="Q155" s="173">
        <f t="shared" si="268"/>
        <v>25534.77</v>
      </c>
      <c r="R155" s="80">
        <f t="shared" si="268"/>
        <v>6216</v>
      </c>
      <c r="S155" s="81">
        <f t="shared" si="268"/>
        <v>10940</v>
      </c>
      <c r="T155" s="173">
        <f t="shared" si="268"/>
        <v>17156</v>
      </c>
      <c r="U155" s="80">
        <f t="shared" si="268"/>
        <v>3</v>
      </c>
      <c r="V155" s="173">
        <f t="shared" si="268"/>
        <v>17159</v>
      </c>
      <c r="W155" s="82">
        <f t="shared" ref="W155" si="269">IF(Q155=0,0,((V155/Q155)-1)*100)</f>
        <v>-32.801431146628701</v>
      </c>
    </row>
    <row r="156" spans="1:23" ht="14.25" thickTop="1" thickBot="1" x14ac:dyDescent="0.25">
      <c r="L156" s="79" t="s">
        <v>34</v>
      </c>
      <c r="M156" s="80">
        <f t="shared" ref="M156:V156" si="270">+M142+M146+M150+M154</f>
        <v>19914.756000000001</v>
      </c>
      <c r="N156" s="81">
        <f t="shared" si="270"/>
        <v>30667.333999999999</v>
      </c>
      <c r="O156" s="173">
        <f t="shared" si="270"/>
        <v>50582.09</v>
      </c>
      <c r="P156" s="80">
        <f t="shared" si="270"/>
        <v>2</v>
      </c>
      <c r="Q156" s="173">
        <f t="shared" si="270"/>
        <v>50584.09</v>
      </c>
      <c r="R156" s="80">
        <f t="shared" si="270"/>
        <v>7588</v>
      </c>
      <c r="S156" s="81">
        <f t="shared" si="270"/>
        <v>13126</v>
      </c>
      <c r="T156" s="173">
        <f t="shared" si="270"/>
        <v>20714</v>
      </c>
      <c r="U156" s="80">
        <f t="shared" si="270"/>
        <v>3</v>
      </c>
      <c r="V156" s="173">
        <f t="shared" si="270"/>
        <v>20717</v>
      </c>
      <c r="W156" s="82">
        <f>IF(Q156=0,0,((V156/Q156)-1)*100)</f>
        <v>-59.044434722459172</v>
      </c>
    </row>
    <row r="157" spans="1:23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3.5" thickTop="1" x14ac:dyDescent="0.2">
      <c r="L158" s="547" t="s">
        <v>56</v>
      </c>
      <c r="M158" s="548"/>
      <c r="N158" s="548"/>
      <c r="O158" s="548"/>
      <c r="P158" s="548"/>
      <c r="Q158" s="548"/>
      <c r="R158" s="548"/>
      <c r="S158" s="548"/>
      <c r="T158" s="548"/>
      <c r="U158" s="548"/>
      <c r="V158" s="548"/>
      <c r="W158" s="549"/>
    </row>
    <row r="159" spans="1:23" ht="13.5" customHeight="1" thickBot="1" x14ac:dyDescent="0.25">
      <c r="L159" s="550" t="s">
        <v>57</v>
      </c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</row>
    <row r="160" spans="1:23" ht="14.25" thickTop="1" thickBot="1" x14ac:dyDescent="0.25">
      <c r="L160" s="209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1" t="s">
        <v>47</v>
      </c>
    </row>
    <row r="161" spans="12:23" ht="14.25" thickTop="1" thickBot="1" x14ac:dyDescent="0.25">
      <c r="L161" s="212"/>
      <c r="M161" s="556" t="s">
        <v>4</v>
      </c>
      <c r="N161" s="557"/>
      <c r="O161" s="557"/>
      <c r="P161" s="557"/>
      <c r="Q161" s="558"/>
      <c r="R161" s="557" t="s">
        <v>5</v>
      </c>
      <c r="S161" s="557"/>
      <c r="T161" s="557"/>
      <c r="U161" s="557"/>
      <c r="V161" s="558"/>
      <c r="W161" s="305" t="s">
        <v>6</v>
      </c>
    </row>
    <row r="162" spans="12:23" ht="13.5" thickTop="1" x14ac:dyDescent="0.2">
      <c r="L162" s="216" t="s">
        <v>7</v>
      </c>
      <c r="M162" s="217"/>
      <c r="N162" s="209"/>
      <c r="O162" s="218"/>
      <c r="P162" s="219"/>
      <c r="Q162" s="218"/>
      <c r="R162" s="217"/>
      <c r="S162" s="209"/>
      <c r="T162" s="218"/>
      <c r="U162" s="219"/>
      <c r="V162" s="218"/>
      <c r="W162" s="306" t="s">
        <v>8</v>
      </c>
    </row>
    <row r="163" spans="12:23" ht="13.5" thickBot="1" x14ac:dyDescent="0.25">
      <c r="L163" s="221"/>
      <c r="M163" s="222" t="s">
        <v>48</v>
      </c>
      <c r="N163" s="223" t="s">
        <v>49</v>
      </c>
      <c r="O163" s="224" t="s">
        <v>50</v>
      </c>
      <c r="P163" s="225" t="s">
        <v>15</v>
      </c>
      <c r="Q163" s="224" t="s">
        <v>11</v>
      </c>
      <c r="R163" s="222" t="s">
        <v>48</v>
      </c>
      <c r="S163" s="223" t="s">
        <v>49</v>
      </c>
      <c r="T163" s="224" t="s">
        <v>50</v>
      </c>
      <c r="U163" s="225" t="s">
        <v>15</v>
      </c>
      <c r="V163" s="224" t="s">
        <v>11</v>
      </c>
      <c r="W163" s="307"/>
    </row>
    <row r="164" spans="12:23" ht="5.25" customHeight="1" thickTop="1" x14ac:dyDescent="0.2">
      <c r="L164" s="216"/>
      <c r="M164" s="227"/>
      <c r="N164" s="228"/>
      <c r="O164" s="229"/>
      <c r="P164" s="230"/>
      <c r="Q164" s="229"/>
      <c r="R164" s="227"/>
      <c r="S164" s="228"/>
      <c r="T164" s="229"/>
      <c r="U164" s="230"/>
      <c r="V164" s="229"/>
      <c r="W164" s="231"/>
    </row>
    <row r="165" spans="12:23" x14ac:dyDescent="0.2">
      <c r="L165" s="216" t="s">
        <v>16</v>
      </c>
      <c r="M165" s="232">
        <f>'Lcc_BKK+DMK'!M165+Lcc_CNX!M165+Lcc_HDY!M165+Lcc_HKT!M165+Lcc_CEI!M165</f>
        <v>35</v>
      </c>
      <c r="N165" s="233">
        <f>'Lcc_BKK+DMK'!N165+Lcc_CNX!N165+Lcc_HDY!N165+Lcc_HKT!N165+Lcc_CEI!N165</f>
        <v>2</v>
      </c>
      <c r="O165" s="242">
        <f>SUM(M165:N165)</f>
        <v>37</v>
      </c>
      <c r="P165" s="235">
        <f>+'Lcc_BKK+DMK'!P165+Lcc_CNX!P165+Lcc_HDY!P165+Lcc_HKT!P165+Lcc_CEI!P165</f>
        <v>0</v>
      </c>
      <c r="Q165" s="234">
        <f>O165+P165</f>
        <v>37</v>
      </c>
      <c r="R165" s="232">
        <f>'Lcc_BKK+DMK'!R165+Lcc_CNX!R165+Lcc_HDY!R165+Lcc_HKT!R165+Lcc_CEI!R165</f>
        <v>0</v>
      </c>
      <c r="S165" s="233">
        <f>'Lcc_BKK+DMK'!S165+Lcc_CNX!S165+Lcc_HDY!S165+Lcc_HKT!S165+Lcc_CEI!S165</f>
        <v>0</v>
      </c>
      <c r="T165" s="242">
        <f>SUM(R165:S165)</f>
        <v>0</v>
      </c>
      <c r="U165" s="235">
        <f>+'Lcc_BKK+DMK'!U165+Lcc_CNX!U165+Lcc_HDY!U165+Lcc_HKT!U165+Lcc_CEI!U165</f>
        <v>0</v>
      </c>
      <c r="V165" s="234">
        <f>T165+U165</f>
        <v>0</v>
      </c>
      <c r="W165" s="236">
        <f>IF(Q165=0,0,((V165/Q165)-1)*100)</f>
        <v>-100</v>
      </c>
    </row>
    <row r="166" spans="12:23" x14ac:dyDescent="0.2">
      <c r="L166" s="216" t="s">
        <v>17</v>
      </c>
      <c r="M166" s="232">
        <f>'Lcc_BKK+DMK'!M166+Lcc_CNX!M166+Lcc_HDY!M166+Lcc_HKT!M166+Lcc_CEI!M166</f>
        <v>36</v>
      </c>
      <c r="N166" s="233">
        <f>'Lcc_BKK+DMK'!N166+Lcc_CNX!N166+Lcc_HDY!N166+Lcc_HKT!N166+Lcc_CEI!N166</f>
        <v>0</v>
      </c>
      <c r="O166" s="242">
        <f t="shared" ref="O166:O167" si="271">SUM(M166:N166)</f>
        <v>36</v>
      </c>
      <c r="P166" s="235">
        <f>+'Lcc_BKK+DMK'!P166+Lcc_CNX!P166+Lcc_HDY!P166+Lcc_HKT!P166+Lcc_CEI!P166</f>
        <v>0</v>
      </c>
      <c r="Q166" s="234">
        <f t="shared" ref="Q166:Q167" si="272">O166+P166</f>
        <v>36</v>
      </c>
      <c r="R166" s="232">
        <f>'Lcc_BKK+DMK'!R166+Lcc_CNX!R166+Lcc_HDY!R166+Lcc_HKT!R166+Lcc_CEI!R166</f>
        <v>0</v>
      </c>
      <c r="S166" s="233">
        <f>'Lcc_BKK+DMK'!S166+Lcc_CNX!S166+Lcc_HDY!S166+Lcc_HKT!S166+Lcc_CEI!S166</f>
        <v>0</v>
      </c>
      <c r="T166" s="242">
        <f t="shared" ref="T166:T167" si="273">SUM(R166:S166)</f>
        <v>0</v>
      </c>
      <c r="U166" s="235">
        <f>+'Lcc_BKK+DMK'!U166+Lcc_CNX!U166+Lcc_HDY!U166+Lcc_HKT!U166+Lcc_CEI!U166</f>
        <v>0</v>
      </c>
      <c r="V166" s="234">
        <f t="shared" ref="V166:V167" si="274">T166+U166</f>
        <v>0</v>
      </c>
      <c r="W166" s="236">
        <f t="shared" ref="W166:W167" si="275">IF(Q166=0,0,((V166/Q166)-1)*100)</f>
        <v>-100</v>
      </c>
    </row>
    <row r="167" spans="12:23" ht="13.5" thickBot="1" x14ac:dyDescent="0.25">
      <c r="L167" s="221" t="s">
        <v>18</v>
      </c>
      <c r="M167" s="232">
        <f>'Lcc_BKK+DMK'!M167+Lcc_CNX!M167+Lcc_HDY!M167+Lcc_HKT!M167+Lcc_CEI!M167</f>
        <v>35</v>
      </c>
      <c r="N167" s="233">
        <f>'Lcc_BKK+DMK'!N167+Lcc_CNX!N167+Lcc_HDY!N167+Lcc_HKT!N167+Lcc_CEI!N167</f>
        <v>0</v>
      </c>
      <c r="O167" s="242">
        <f t="shared" si="271"/>
        <v>35</v>
      </c>
      <c r="P167" s="235">
        <f>+'Lcc_BKK+DMK'!P167+Lcc_CNX!P167+Lcc_HDY!P167+Lcc_HKT!P167+Lcc_CEI!P167</f>
        <v>0</v>
      </c>
      <c r="Q167" s="234">
        <f t="shared" si="272"/>
        <v>35</v>
      </c>
      <c r="R167" s="232">
        <f>'Lcc_BKK+DMK'!R167+Lcc_CNX!R167+Lcc_HDY!R167+Lcc_HKT!R167+Lcc_CEI!R167</f>
        <v>0</v>
      </c>
      <c r="S167" s="233">
        <f>'Lcc_BKK+DMK'!S167+Lcc_CNX!S167+Lcc_HDY!S167+Lcc_HKT!S167+Lcc_CEI!S167</f>
        <v>0</v>
      </c>
      <c r="T167" s="242">
        <f t="shared" si="273"/>
        <v>0</v>
      </c>
      <c r="U167" s="235">
        <f>+'Lcc_BKK+DMK'!U167+Lcc_CNX!U167+Lcc_HDY!U167+Lcc_HKT!U167+Lcc_CEI!U167</f>
        <v>0</v>
      </c>
      <c r="V167" s="234">
        <f t="shared" si="274"/>
        <v>0</v>
      </c>
      <c r="W167" s="236">
        <f t="shared" si="275"/>
        <v>-100</v>
      </c>
    </row>
    <row r="168" spans="12:23" ht="14.25" thickTop="1" thickBot="1" x14ac:dyDescent="0.25">
      <c r="L168" s="237" t="s">
        <v>19</v>
      </c>
      <c r="M168" s="238">
        <f t="shared" ref="M168:N168" si="276">+M165+M166+M167</f>
        <v>106</v>
      </c>
      <c r="N168" s="239">
        <f t="shared" si="276"/>
        <v>2</v>
      </c>
      <c r="O168" s="240">
        <f>+O165+O166+O167</f>
        <v>108</v>
      </c>
      <c r="P168" s="238">
        <f t="shared" ref="P168:Q168" si="277">+P165+P166+P167</f>
        <v>0</v>
      </c>
      <c r="Q168" s="240">
        <f t="shared" si="277"/>
        <v>108</v>
      </c>
      <c r="R168" s="238">
        <f t="shared" ref="R168:V168" si="278">+R165+R166+R167</f>
        <v>0</v>
      </c>
      <c r="S168" s="239">
        <f t="shared" si="278"/>
        <v>0</v>
      </c>
      <c r="T168" s="240">
        <f>+T165+T166+T167</f>
        <v>0</v>
      </c>
      <c r="U168" s="238">
        <f t="shared" si="278"/>
        <v>0</v>
      </c>
      <c r="V168" s="240">
        <f t="shared" si="278"/>
        <v>0</v>
      </c>
      <c r="W168" s="241">
        <f t="shared" ref="W168:W169" si="279">IF(Q168=0,0,((V168/Q168)-1)*100)</f>
        <v>-100</v>
      </c>
    </row>
    <row r="169" spans="12:23" ht="13.5" thickTop="1" x14ac:dyDescent="0.2">
      <c r="L169" s="216" t="s">
        <v>20</v>
      </c>
      <c r="M169" s="232">
        <f>'Lcc_BKK+DMK'!M169+Lcc_CNX!M169+Lcc_HDY!M169+Lcc_HKT!M169+Lcc_CEI!M169</f>
        <v>29</v>
      </c>
      <c r="N169" s="233">
        <f>'Lcc_BKK+DMK'!N169+Lcc_CNX!N169+Lcc_HDY!N169+Lcc_HKT!N169+Lcc_CEI!N169</f>
        <v>0</v>
      </c>
      <c r="O169" s="242">
        <f>SUM(M169:N169)</f>
        <v>29</v>
      </c>
      <c r="P169" s="235">
        <f>+'Lcc_BKK+DMK'!P169+Lcc_CNX!P169+Lcc_HDY!P169+Lcc_HKT!P169+Lcc_CEI!P169</f>
        <v>0</v>
      </c>
      <c r="Q169" s="234">
        <f t="shared" ref="Q169" si="280">O169+P169</f>
        <v>29</v>
      </c>
      <c r="R169" s="232">
        <f>'Lcc_BKK+DMK'!R169+Lcc_CNX!R169+Lcc_HDY!R169+Lcc_HKT!R169+Lcc_CEI!R169</f>
        <v>0</v>
      </c>
      <c r="S169" s="233">
        <f>'Lcc_BKK+DMK'!S169+Lcc_CNX!S169+Lcc_HDY!S169+Lcc_HKT!S169+Lcc_CEI!S169</f>
        <v>0</v>
      </c>
      <c r="T169" s="242">
        <f>SUM(R169:S169)</f>
        <v>0</v>
      </c>
      <c r="U169" s="235">
        <f>+'Lcc_BKK+DMK'!U169+Lcc_CNX!U169+Lcc_HDY!U169+Lcc_HKT!U169+Lcc_CEI!U169</f>
        <v>0</v>
      </c>
      <c r="V169" s="234">
        <f t="shared" ref="V169" si="281">T169+U169</f>
        <v>0</v>
      </c>
      <c r="W169" s="236">
        <f t="shared" si="279"/>
        <v>-100</v>
      </c>
    </row>
    <row r="170" spans="12:23" x14ac:dyDescent="0.2">
      <c r="L170" s="216" t="s">
        <v>21</v>
      </c>
      <c r="M170" s="232">
        <f>'Lcc_BKK+DMK'!M170+Lcc_CNX!M170+Lcc_HDY!M170+Lcc_HKT!M170+Lcc_CEI!M170</f>
        <v>18</v>
      </c>
      <c r="N170" s="233">
        <f>'Lcc_BKK+DMK'!N170+Lcc_CNX!N170+Lcc_HDY!N170+Lcc_HKT!N170+Lcc_CEI!N170</f>
        <v>0</v>
      </c>
      <c r="O170" s="242">
        <f>SUM(M170:N170)</f>
        <v>18</v>
      </c>
      <c r="P170" s="235">
        <f>+'Lcc_BKK+DMK'!P170+Lcc_CNX!P170+Lcc_HDY!P170+Lcc_HKT!P170+Lcc_CEI!P170</f>
        <v>0</v>
      </c>
      <c r="Q170" s="234">
        <f>O170+P170</f>
        <v>18</v>
      </c>
      <c r="R170" s="232">
        <f>'Lcc_BKK+DMK'!R170+Lcc_CNX!R170+Lcc_HDY!R170+Lcc_HKT!R170+Lcc_CEI!R170</f>
        <v>0</v>
      </c>
      <c r="S170" s="233">
        <f>'Lcc_BKK+DMK'!S170+Lcc_CNX!S170+Lcc_HDY!S170+Lcc_HKT!S170+Lcc_CEI!S170</f>
        <v>0</v>
      </c>
      <c r="T170" s="242">
        <f>SUM(R170:S170)</f>
        <v>0</v>
      </c>
      <c r="U170" s="235">
        <f>+'Lcc_BKK+DMK'!U170+Lcc_CNX!U170+Lcc_HDY!U170+Lcc_HKT!U170+Lcc_CEI!U170</f>
        <v>0</v>
      </c>
      <c r="V170" s="234">
        <f>T170+U170</f>
        <v>0</v>
      </c>
      <c r="W170" s="236">
        <f>IF(Q170=0,0,((V170/Q170)-1)*100)</f>
        <v>-100</v>
      </c>
    </row>
    <row r="171" spans="12:23" ht="13.5" thickBot="1" x14ac:dyDescent="0.25">
      <c r="L171" s="216" t="s">
        <v>22</v>
      </c>
      <c r="M171" s="232">
        <f>'Lcc_BKK+DMK'!M171+Lcc_CNX!M171+Lcc_HDY!M171+Lcc_HKT!M171+Lcc_CEI!M171</f>
        <v>17</v>
      </c>
      <c r="N171" s="233">
        <f>'Lcc_BKK+DMK'!N171+Lcc_CNX!N171+Lcc_HDY!N171+Lcc_HKT!N171+Lcc_CEI!N171</f>
        <v>0</v>
      </c>
      <c r="O171" s="242">
        <f t="shared" ref="O171:O173" si="282">SUM(M171:N171)</f>
        <v>17</v>
      </c>
      <c r="P171" s="235">
        <f>+'Lcc_BKK+DMK'!P171+Lcc_CNX!P171+Lcc_HDY!P171+Lcc_HKT!P171+Lcc_CEI!P171</f>
        <v>0</v>
      </c>
      <c r="Q171" s="234">
        <f t="shared" ref="Q171" si="283">O171+P171</f>
        <v>17</v>
      </c>
      <c r="R171" s="232">
        <f>'Lcc_BKK+DMK'!R171+Lcc_CNX!R171+Lcc_HDY!R171+Lcc_HKT!R171+Lcc_CEI!R171</f>
        <v>0</v>
      </c>
      <c r="S171" s="233">
        <f>'Lcc_BKK+DMK'!S171+Lcc_CNX!S171+Lcc_HDY!S171+Lcc_HKT!S171+Lcc_CEI!S171</f>
        <v>0</v>
      </c>
      <c r="T171" s="242">
        <f t="shared" ref="T171:T173" si="284">SUM(R171:S171)</f>
        <v>0</v>
      </c>
      <c r="U171" s="235">
        <f>+'Lcc_BKK+DMK'!U171+Lcc_CNX!U171+Lcc_HDY!U171+Lcc_HKT!U171+Lcc_CEI!U171</f>
        <v>0</v>
      </c>
      <c r="V171" s="234">
        <f t="shared" ref="V171" si="285">T171+U171</f>
        <v>0</v>
      </c>
      <c r="W171" s="236">
        <f>IF(Q171=0,0,((V171/Q171)-1)*100)</f>
        <v>-100</v>
      </c>
    </row>
    <row r="172" spans="12:23" ht="14.25" thickTop="1" thickBot="1" x14ac:dyDescent="0.25">
      <c r="L172" s="237" t="s">
        <v>23</v>
      </c>
      <c r="M172" s="238">
        <f>+M169+M170+M171</f>
        <v>64</v>
      </c>
      <c r="N172" s="239">
        <f>+N169+N170+N171</f>
        <v>0</v>
      </c>
      <c r="O172" s="240">
        <f t="shared" si="282"/>
        <v>64</v>
      </c>
      <c r="P172" s="238">
        <f>+P169+P170+P171</f>
        <v>0</v>
      </c>
      <c r="Q172" s="240">
        <f>+Q169+Q170+Q171</f>
        <v>64</v>
      </c>
      <c r="R172" s="238">
        <f>+R169+R170+R171</f>
        <v>0</v>
      </c>
      <c r="S172" s="239">
        <f>+S169+S170+S171</f>
        <v>0</v>
      </c>
      <c r="T172" s="240">
        <f t="shared" si="284"/>
        <v>0</v>
      </c>
      <c r="U172" s="238">
        <f>+U169+U170+U171</f>
        <v>0</v>
      </c>
      <c r="V172" s="240">
        <f>+V169+V170+V171</f>
        <v>0</v>
      </c>
      <c r="W172" s="241">
        <f t="shared" ref="W172" si="286">IF(Q172=0,0,((V172/Q172)-1)*100)</f>
        <v>-100</v>
      </c>
    </row>
    <row r="173" spans="12:23" ht="13.5" thickTop="1" x14ac:dyDescent="0.2">
      <c r="L173" s="216" t="s">
        <v>24</v>
      </c>
      <c r="M173" s="232">
        <f>'Lcc_BKK+DMK'!M173+Lcc_CNX!M173+Lcc_HDY!M173+Lcc_HKT!M173+Lcc_CEI!M173</f>
        <v>0</v>
      </c>
      <c r="N173" s="233">
        <f>'Lcc_BKK+DMK'!N173+Lcc_CNX!N173+Lcc_HDY!N173+Lcc_HKT!N173+Lcc_CEI!N173</f>
        <v>0</v>
      </c>
      <c r="O173" s="242">
        <f t="shared" si="282"/>
        <v>0</v>
      </c>
      <c r="P173" s="235">
        <f>+'Lcc_BKK+DMK'!P173+Lcc_CNX!P173+Lcc_HDY!P173+Lcc_HKT!P173+Lcc_CEI!P173</f>
        <v>0</v>
      </c>
      <c r="Q173" s="234">
        <f>O173+P173</f>
        <v>0</v>
      </c>
      <c r="R173" s="232">
        <f>'Lcc_BKK+DMK'!R173+Lcc_CNX!R173+Lcc_HDY!R173+Lcc_HKT!R173+Lcc_CEI!R173</f>
        <v>0</v>
      </c>
      <c r="S173" s="233">
        <f>'Lcc_BKK+DMK'!S173+Lcc_CNX!S173+Lcc_HDY!S173+Lcc_HKT!S173+Lcc_CEI!S173</f>
        <v>0</v>
      </c>
      <c r="T173" s="242">
        <f t="shared" si="284"/>
        <v>0</v>
      </c>
      <c r="U173" s="235">
        <f>+'Lcc_BKK+DMK'!U173+Lcc_CNX!U173+Lcc_HDY!U173+Lcc_HKT!U173+Lcc_CEI!U173</f>
        <v>0</v>
      </c>
      <c r="V173" s="234">
        <f>T173+U173</f>
        <v>0</v>
      </c>
      <c r="W173" s="236">
        <f>IF(Q173=0,0,((V173/Q173)-1)*100)</f>
        <v>0</v>
      </c>
    </row>
    <row r="174" spans="12:23" x14ac:dyDescent="0.2">
      <c r="L174" s="216" t="s">
        <v>25</v>
      </c>
      <c r="M174" s="232">
        <f>'Lcc_BKK+DMK'!M174+Lcc_CNX!M174+Lcc_HDY!M174+Lcc_HKT!M174+Lcc_CEI!M174</f>
        <v>0</v>
      </c>
      <c r="N174" s="233">
        <f>'Lcc_BKK+DMK'!N174+Lcc_CNX!N174+Lcc_HDY!N174+Lcc_HKT!N174+Lcc_CEI!N174</f>
        <v>0</v>
      </c>
      <c r="O174" s="242">
        <f>SUM(M174:N174)</f>
        <v>0</v>
      </c>
      <c r="P174" s="235">
        <f>+'Lcc_BKK+DMK'!P174+Lcc_CNX!P174+Lcc_HDY!P174+Lcc_HKT!P174+Lcc_CEI!P174</f>
        <v>0</v>
      </c>
      <c r="Q174" s="234">
        <f>O174+P174</f>
        <v>0</v>
      </c>
      <c r="R174" s="232">
        <f>'Lcc_BKK+DMK'!R174+Lcc_CNX!R174+Lcc_HDY!R174+Lcc_HKT!R174+Lcc_CEI!R174</f>
        <v>0</v>
      </c>
      <c r="S174" s="233">
        <f>'Lcc_BKK+DMK'!S174+Lcc_CNX!S174+Lcc_HDY!S174+Lcc_HKT!S174+Lcc_CEI!S174</f>
        <v>0</v>
      </c>
      <c r="T174" s="242">
        <f>SUM(R174:S174)</f>
        <v>0</v>
      </c>
      <c r="U174" s="235">
        <f>+'Lcc_BKK+DMK'!U174+Lcc_CNX!U174+Lcc_HDY!U174+Lcc_HKT!U174+Lcc_CEI!U174</f>
        <v>0</v>
      </c>
      <c r="V174" s="234">
        <f>T174+U174</f>
        <v>0</v>
      </c>
      <c r="W174" s="236">
        <f t="shared" ref="W174" si="287">IF(Q174=0,0,((V174/Q174)-1)*100)</f>
        <v>0</v>
      </c>
    </row>
    <row r="175" spans="12:23" ht="13.5" thickBot="1" x14ac:dyDescent="0.25">
      <c r="L175" s="216" t="s">
        <v>26</v>
      </c>
      <c r="M175" s="232">
        <f>'Lcc_BKK+DMK'!M175+Lcc_CNX!M175+Lcc_HDY!M175+Lcc_HKT!M175+Lcc_CEI!M175</f>
        <v>0</v>
      </c>
      <c r="N175" s="233">
        <f>'Lcc_BKK+DMK'!N175+Lcc_CNX!N175+Lcc_HDY!N175+Lcc_HKT!N175+Lcc_CEI!N175</f>
        <v>0</v>
      </c>
      <c r="O175" s="242">
        <f>SUM(M175:N175)</f>
        <v>0</v>
      </c>
      <c r="P175" s="235">
        <f>+'Lcc_BKK+DMK'!P175+Lcc_CNX!P175+Lcc_HDY!P175+Lcc_HKT!P175+Lcc_CEI!P175</f>
        <v>0</v>
      </c>
      <c r="Q175" s="234">
        <f>O175+P175</f>
        <v>0</v>
      </c>
      <c r="R175" s="232">
        <f>'Lcc_BKK+DMK'!R175+Lcc_CNX!R175+Lcc_HDY!R175+Lcc_HKT!R175+Lcc_CEI!R175</f>
        <v>0</v>
      </c>
      <c r="S175" s="233">
        <f>'Lcc_BKK+DMK'!S175+Lcc_CNX!S175+Lcc_HDY!S175+Lcc_HKT!S175+Lcc_CEI!S175</f>
        <v>0</v>
      </c>
      <c r="T175" s="242">
        <f>SUM(R175:S175)</f>
        <v>0</v>
      </c>
      <c r="U175" s="235">
        <f>+'Lcc_BKK+DMK'!U175+Lcc_CNX!U175+Lcc_HDY!U175+Lcc_HKT!U175+Lcc_CEI!U175</f>
        <v>0</v>
      </c>
      <c r="V175" s="234">
        <f>T175+U175</f>
        <v>0</v>
      </c>
      <c r="W175" s="236">
        <f>IF(Q175=0,0,((V175/Q175)-1)*100)</f>
        <v>0</v>
      </c>
    </row>
    <row r="176" spans="12:23" ht="14.25" thickTop="1" thickBot="1" x14ac:dyDescent="0.25">
      <c r="L176" s="244" t="s">
        <v>27</v>
      </c>
      <c r="M176" s="245">
        <f>+M173+M174+M175</f>
        <v>0</v>
      </c>
      <c r="N176" s="245">
        <f t="shared" ref="N176:V176" si="288">+N173+N174+N175</f>
        <v>0</v>
      </c>
      <c r="O176" s="246">
        <f t="shared" si="288"/>
        <v>0</v>
      </c>
      <c r="P176" s="247">
        <f t="shared" si="288"/>
        <v>0</v>
      </c>
      <c r="Q176" s="246">
        <f t="shared" si="288"/>
        <v>0</v>
      </c>
      <c r="R176" s="245">
        <f t="shared" si="288"/>
        <v>0</v>
      </c>
      <c r="S176" s="245">
        <f t="shared" si="288"/>
        <v>0</v>
      </c>
      <c r="T176" s="246">
        <f t="shared" si="288"/>
        <v>0</v>
      </c>
      <c r="U176" s="247">
        <f t="shared" si="288"/>
        <v>0</v>
      </c>
      <c r="V176" s="246">
        <f t="shared" si="288"/>
        <v>0</v>
      </c>
      <c r="W176" s="248">
        <f>IF(Q176=0,0,((V176/Q176)-1)*100)</f>
        <v>0</v>
      </c>
    </row>
    <row r="177" spans="1:23" ht="13.5" thickTop="1" x14ac:dyDescent="0.2">
      <c r="A177" s="319"/>
      <c r="K177" s="319"/>
      <c r="L177" s="216" t="s">
        <v>29</v>
      </c>
      <c r="M177" s="232">
        <f>'Lcc_BKK+DMK'!M177+Lcc_CNX!M177+Lcc_HDY!M177+Lcc_HKT!M177+Lcc_CEI!M177</f>
        <v>0</v>
      </c>
      <c r="N177" s="233">
        <f>'Lcc_BKK+DMK'!N177+Lcc_CNX!N177+Lcc_HDY!N177+Lcc_HKT!N177+Lcc_CEI!N177</f>
        <v>0</v>
      </c>
      <c r="O177" s="242">
        <f t="shared" ref="O177" si="289">SUM(M177:N177)</f>
        <v>0</v>
      </c>
      <c r="P177" s="235">
        <f>+'Lcc_BKK+DMK'!P177+Lcc_CNX!P177+Lcc_HDY!P177+Lcc_HKT!P177+Lcc_CEI!P177</f>
        <v>0</v>
      </c>
      <c r="Q177" s="234">
        <f>O177+P177</f>
        <v>0</v>
      </c>
      <c r="R177" s="232">
        <f>'Lcc_BKK+DMK'!R177+Lcc_CNX!R177+Lcc_HDY!R177+Lcc_HKT!R177+Lcc_CEI!R177</f>
        <v>0</v>
      </c>
      <c r="S177" s="233">
        <f>'Lcc_BKK+DMK'!S177+Lcc_CNX!S177+Lcc_HDY!S177+Lcc_HKT!S177+Lcc_CEI!S177</f>
        <v>27</v>
      </c>
      <c r="T177" s="242">
        <f>SUM(R177:S177)</f>
        <v>27</v>
      </c>
      <c r="U177" s="235">
        <f>+'Lcc_BKK+DMK'!U177+Lcc_CNX!U177+Lcc_HDY!U177+Lcc_HKT!U177+Lcc_CEI!U177</f>
        <v>0</v>
      </c>
      <c r="V177" s="234">
        <f>T177+U177</f>
        <v>27</v>
      </c>
      <c r="W177" s="236">
        <f>IF(Q177=0,0,((V177/Q177)-1)*100)</f>
        <v>0</v>
      </c>
    </row>
    <row r="178" spans="1:23" x14ac:dyDescent="0.2">
      <c r="A178" s="319"/>
      <c r="K178" s="319"/>
      <c r="L178" s="216" t="s">
        <v>30</v>
      </c>
      <c r="M178" s="232">
        <f>'Lcc_BKK+DMK'!M178+Lcc_CNX!M178+Lcc_HDY!M178+Lcc_HKT!M178+Lcc_CEI!M178</f>
        <v>0</v>
      </c>
      <c r="N178" s="233">
        <f>'Lcc_BKK+DMK'!N178+Lcc_CNX!N178+Lcc_HDY!N178+Lcc_HKT!N178+Lcc_CEI!N178</f>
        <v>0</v>
      </c>
      <c r="O178" s="242">
        <f>SUM(M178:N178)</f>
        <v>0</v>
      </c>
      <c r="P178" s="235">
        <f>+'Lcc_BKK+DMK'!P178+Lcc_CNX!P178+Lcc_HDY!P178+Lcc_HKT!P178+Lcc_CEI!P178</f>
        <v>0</v>
      </c>
      <c r="Q178" s="234">
        <f>O178+P178</f>
        <v>0</v>
      </c>
      <c r="R178" s="232">
        <f>'Lcc_BKK+DMK'!R178+Lcc_CNX!R178+Lcc_HDY!R178+Lcc_HKT!R178+Lcc_CEI!R178</f>
        <v>0</v>
      </c>
      <c r="S178" s="233">
        <f>'Lcc_BKK+DMK'!S178+Lcc_CNX!S178+Lcc_HDY!S178+Lcc_HKT!S178+Lcc_CEI!S178</f>
        <v>0</v>
      </c>
      <c r="T178" s="242">
        <f>SUM(R178:S178)</f>
        <v>0</v>
      </c>
      <c r="U178" s="235">
        <f>+'Lcc_BKK+DMK'!U178+Lcc_CNX!U178+Lcc_HDY!U178+Lcc_HKT!U178+Lcc_CEI!U178</f>
        <v>0</v>
      </c>
      <c r="V178" s="234">
        <f>T178+U178</f>
        <v>0</v>
      </c>
      <c r="W178" s="236">
        <f t="shared" ref="W178" si="290">IF(Q178=0,0,((V178/Q178)-1)*100)</f>
        <v>0</v>
      </c>
    </row>
    <row r="179" spans="1:23" ht="13.5" thickBot="1" x14ac:dyDescent="0.25">
      <c r="A179" s="319"/>
      <c r="K179" s="319"/>
      <c r="L179" s="216" t="s">
        <v>31</v>
      </c>
      <c r="M179" s="232">
        <f>'Lcc_BKK+DMK'!M179+Lcc_CNX!M179+Lcc_HDY!M179+Lcc_HKT!M179+Lcc_CEI!M179</f>
        <v>0</v>
      </c>
      <c r="N179" s="233">
        <f>'Lcc_BKK+DMK'!N179+Lcc_CNX!N179+Lcc_HDY!N179+Lcc_HKT!N179+Lcc_CEI!N179</f>
        <v>0</v>
      </c>
      <c r="O179" s="242">
        <f>SUM(M179:N179)</f>
        <v>0</v>
      </c>
      <c r="P179" s="235">
        <f>+'Lcc_BKK+DMK'!P179+Lcc_CNX!P179+Lcc_HDY!P179+Lcc_HKT!P179+Lcc_CEI!P179</f>
        <v>0</v>
      </c>
      <c r="Q179" s="234">
        <f t="shared" ref="Q179" si="291">O179+P179</f>
        <v>0</v>
      </c>
      <c r="R179" s="232">
        <f>'Lcc_BKK+DMK'!R179+Lcc_CNX!R179+Lcc_HDY!R179+Lcc_HKT!R179+Lcc_CEI!R179</f>
        <v>0</v>
      </c>
      <c r="S179" s="233">
        <f>'Lcc_BKK+DMK'!S179+Lcc_CNX!S179+Lcc_HDY!S179+Lcc_HKT!S179+Lcc_CEI!S179</f>
        <v>0</v>
      </c>
      <c r="T179" s="242">
        <f>SUM(R179:S179)</f>
        <v>0</v>
      </c>
      <c r="U179" s="235">
        <f>+'Lcc_BKK+DMK'!U179+Lcc_CNX!U179+Lcc_HDY!U179+Lcc_HKT!U179+Lcc_CEI!U179</f>
        <v>0</v>
      </c>
      <c r="V179" s="234">
        <f t="shared" ref="V179" si="292">T179+U179</f>
        <v>0</v>
      </c>
      <c r="W179" s="236">
        <f>IF(Q179=0,0,((V179/Q179)-1)*100)</f>
        <v>0</v>
      </c>
    </row>
    <row r="180" spans="1:23" ht="14.25" thickTop="1" thickBot="1" x14ac:dyDescent="0.25">
      <c r="L180" s="244" t="s">
        <v>32</v>
      </c>
      <c r="M180" s="245">
        <f t="shared" ref="M180:V180" si="293">+M177+M178+M179</f>
        <v>0</v>
      </c>
      <c r="N180" s="245">
        <f t="shared" si="293"/>
        <v>0</v>
      </c>
      <c r="O180" s="246">
        <f t="shared" si="293"/>
        <v>0</v>
      </c>
      <c r="P180" s="247">
        <f t="shared" si="293"/>
        <v>0</v>
      </c>
      <c r="Q180" s="246">
        <f t="shared" si="293"/>
        <v>0</v>
      </c>
      <c r="R180" s="245">
        <f t="shared" si="293"/>
        <v>0</v>
      </c>
      <c r="S180" s="245">
        <f t="shared" si="293"/>
        <v>27</v>
      </c>
      <c r="T180" s="246">
        <f t="shared" si="293"/>
        <v>27</v>
      </c>
      <c r="U180" s="247">
        <f t="shared" si="293"/>
        <v>0</v>
      </c>
      <c r="V180" s="246">
        <f t="shared" si="293"/>
        <v>27</v>
      </c>
      <c r="W180" s="248">
        <f>IF(Q180=0,0,((V180/Q180)-1)*100)</f>
        <v>0</v>
      </c>
    </row>
    <row r="181" spans="1:23" ht="14.25" thickTop="1" thickBot="1" x14ac:dyDescent="0.25">
      <c r="L181" s="237" t="s">
        <v>33</v>
      </c>
      <c r="M181" s="238">
        <f t="shared" ref="M181:V181" si="294">+M172+M176+M180</f>
        <v>64</v>
      </c>
      <c r="N181" s="239">
        <f t="shared" si="294"/>
        <v>0</v>
      </c>
      <c r="O181" s="240">
        <f t="shared" si="294"/>
        <v>64</v>
      </c>
      <c r="P181" s="238">
        <f t="shared" si="294"/>
        <v>0</v>
      </c>
      <c r="Q181" s="240">
        <f t="shared" si="294"/>
        <v>64</v>
      </c>
      <c r="R181" s="238">
        <f t="shared" si="294"/>
        <v>0</v>
      </c>
      <c r="S181" s="239">
        <f t="shared" si="294"/>
        <v>27</v>
      </c>
      <c r="T181" s="240">
        <f t="shared" si="294"/>
        <v>27</v>
      </c>
      <c r="U181" s="238">
        <f t="shared" si="294"/>
        <v>0</v>
      </c>
      <c r="V181" s="240">
        <f t="shared" si="294"/>
        <v>27</v>
      </c>
      <c r="W181" s="241">
        <f t="shared" ref="W181" si="295">IF(Q181=0,0,((V181/Q181)-1)*100)</f>
        <v>-57.8125</v>
      </c>
    </row>
    <row r="182" spans="1:23" ht="14.25" thickTop="1" thickBot="1" x14ac:dyDescent="0.25">
      <c r="L182" s="237" t="s">
        <v>34</v>
      </c>
      <c r="M182" s="238">
        <f t="shared" ref="M182:V182" si="296">+M168+M172+M176+M180</f>
        <v>170</v>
      </c>
      <c r="N182" s="239">
        <f t="shared" si="296"/>
        <v>2</v>
      </c>
      <c r="O182" s="240">
        <f t="shared" si="296"/>
        <v>172</v>
      </c>
      <c r="P182" s="238">
        <f t="shared" si="296"/>
        <v>0</v>
      </c>
      <c r="Q182" s="240">
        <f t="shared" si="296"/>
        <v>172</v>
      </c>
      <c r="R182" s="238">
        <f t="shared" si="296"/>
        <v>0</v>
      </c>
      <c r="S182" s="239">
        <f t="shared" si="296"/>
        <v>27</v>
      </c>
      <c r="T182" s="240">
        <f t="shared" si="296"/>
        <v>27</v>
      </c>
      <c r="U182" s="238">
        <f t="shared" si="296"/>
        <v>0</v>
      </c>
      <c r="V182" s="240">
        <f t="shared" si="296"/>
        <v>27</v>
      </c>
      <c r="W182" s="241">
        <f>IF(Q182=0,0,((V182/Q182)-1)*100)</f>
        <v>-84.302325581395337</v>
      </c>
    </row>
    <row r="183" spans="1:23" ht="14.25" thickTop="1" thickBot="1" x14ac:dyDescent="0.25">
      <c r="L183" s="250" t="s">
        <v>35</v>
      </c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</row>
    <row r="184" spans="1:23" ht="13.5" customHeight="1" thickTop="1" x14ac:dyDescent="0.2">
      <c r="L184" s="547" t="s">
        <v>58</v>
      </c>
      <c r="M184" s="548"/>
      <c r="N184" s="548"/>
      <c r="O184" s="548"/>
      <c r="P184" s="548"/>
      <c r="Q184" s="548"/>
      <c r="R184" s="548"/>
      <c r="S184" s="548"/>
      <c r="T184" s="548"/>
      <c r="U184" s="548"/>
      <c r="V184" s="548"/>
      <c r="W184" s="549"/>
    </row>
    <row r="185" spans="1:23" ht="13.5" thickBot="1" x14ac:dyDescent="0.25">
      <c r="L185" s="550" t="s">
        <v>59</v>
      </c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2"/>
    </row>
    <row r="186" spans="1:23" ht="14.25" thickTop="1" thickBot="1" x14ac:dyDescent="0.25">
      <c r="L186" s="209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1" t="s">
        <v>47</v>
      </c>
    </row>
    <row r="187" spans="1:23" ht="14.25" thickTop="1" thickBot="1" x14ac:dyDescent="0.25">
      <c r="L187" s="212"/>
      <c r="M187" s="556" t="s">
        <v>4</v>
      </c>
      <c r="N187" s="557"/>
      <c r="O187" s="557"/>
      <c r="P187" s="557"/>
      <c r="Q187" s="558"/>
      <c r="R187" s="557" t="s">
        <v>5</v>
      </c>
      <c r="S187" s="557"/>
      <c r="T187" s="557"/>
      <c r="U187" s="557"/>
      <c r="V187" s="558"/>
      <c r="W187" s="305" t="s">
        <v>6</v>
      </c>
    </row>
    <row r="188" spans="1:23" ht="13.5" thickTop="1" x14ac:dyDescent="0.2">
      <c r="L188" s="216" t="s">
        <v>7</v>
      </c>
      <c r="M188" s="217"/>
      <c r="N188" s="209"/>
      <c r="O188" s="218"/>
      <c r="P188" s="219"/>
      <c r="Q188" s="218"/>
      <c r="R188" s="217"/>
      <c r="S188" s="209"/>
      <c r="T188" s="218"/>
      <c r="U188" s="219"/>
      <c r="V188" s="218"/>
      <c r="W188" s="306" t="s">
        <v>8</v>
      </c>
    </row>
    <row r="189" spans="1:23" ht="13.5" thickBot="1" x14ac:dyDescent="0.25">
      <c r="L189" s="221"/>
      <c r="M189" s="222" t="s">
        <v>48</v>
      </c>
      <c r="N189" s="223" t="s">
        <v>49</v>
      </c>
      <c r="O189" s="224" t="s">
        <v>50</v>
      </c>
      <c r="P189" s="225" t="s">
        <v>15</v>
      </c>
      <c r="Q189" s="224" t="s">
        <v>11</v>
      </c>
      <c r="R189" s="222" t="s">
        <v>48</v>
      </c>
      <c r="S189" s="223" t="s">
        <v>49</v>
      </c>
      <c r="T189" s="224" t="s">
        <v>50</v>
      </c>
      <c r="U189" s="225" t="s">
        <v>15</v>
      </c>
      <c r="V189" s="224" t="s">
        <v>11</v>
      </c>
      <c r="W189" s="307"/>
    </row>
    <row r="190" spans="1:23" ht="6" customHeight="1" thickTop="1" x14ac:dyDescent="0.2">
      <c r="L190" s="216"/>
      <c r="M190" s="227"/>
      <c r="N190" s="228"/>
      <c r="O190" s="229"/>
      <c r="P190" s="230"/>
      <c r="Q190" s="229"/>
      <c r="R190" s="227"/>
      <c r="S190" s="228"/>
      <c r="T190" s="229"/>
      <c r="U190" s="230"/>
      <c r="V190" s="229"/>
      <c r="W190" s="231"/>
    </row>
    <row r="191" spans="1:23" x14ac:dyDescent="0.2">
      <c r="L191" s="216" t="s">
        <v>16</v>
      </c>
      <c r="M191" s="232">
        <f>+'Lcc_BKK+DMK'!M191+Lcc_CNX!M191+Lcc_HDY!M191+Lcc_HKT!M191+Lcc_CEI!M191</f>
        <v>0</v>
      </c>
      <c r="N191" s="233">
        <f>+'Lcc_BKK+DMK'!N191+Lcc_CNX!N191+Lcc_HDY!N191+Lcc_HKT!N191+Lcc_CEI!N191</f>
        <v>0</v>
      </c>
      <c r="O191" s="242">
        <f>SUM(M191:N191)</f>
        <v>0</v>
      </c>
      <c r="P191" s="235">
        <f>+'Lcc_BKK+DMK'!P191+Lcc_CNX!P191+Lcc_HDY!P191+Lcc_HKT!P191+Lcc_CEI!P191</f>
        <v>0</v>
      </c>
      <c r="Q191" s="234">
        <f>O191+P191</f>
        <v>0</v>
      </c>
      <c r="R191" s="232">
        <f>+'Lcc_BKK+DMK'!R191+Lcc_CNX!R191+Lcc_HDY!R191+Lcc_HKT!R191+Lcc_CEI!R191</f>
        <v>0</v>
      </c>
      <c r="S191" s="233">
        <f>+'Lcc_BKK+DMK'!S191+Lcc_CNX!S191+Lcc_HDY!S191+Lcc_HKT!S191+Lcc_CEI!S191</f>
        <v>0</v>
      </c>
      <c r="T191" s="242">
        <f>SUM(R191:S191)</f>
        <v>0</v>
      </c>
      <c r="U191" s="235">
        <f>+'Lcc_BKK+DMK'!U191+Lcc_CNX!U191+Lcc_HDY!U191+Lcc_HKT!U191+Lcc_CEI!U191</f>
        <v>0</v>
      </c>
      <c r="V191" s="234">
        <f>T191+U191</f>
        <v>0</v>
      </c>
      <c r="W191" s="336">
        <f>IF(Q191=0,0,((V191/Q191)-1)*100)</f>
        <v>0</v>
      </c>
    </row>
    <row r="192" spans="1:23" x14ac:dyDescent="0.2">
      <c r="L192" s="216" t="s">
        <v>17</v>
      </c>
      <c r="M192" s="232">
        <f>+'Lcc_BKK+DMK'!M192+Lcc_CNX!M192+Lcc_HDY!M192+Lcc_HKT!M192+Lcc_CEI!M192</f>
        <v>0</v>
      </c>
      <c r="N192" s="233">
        <f>+'Lcc_BKK+DMK'!N192+Lcc_CNX!N192+Lcc_HDY!N192+Lcc_HKT!N192+Lcc_CEI!N192</f>
        <v>0</v>
      </c>
      <c r="O192" s="242">
        <f t="shared" ref="O192:O193" si="297">SUM(M192:N192)</f>
        <v>0</v>
      </c>
      <c r="P192" s="235">
        <f>+'Lcc_BKK+DMK'!P192+Lcc_CNX!P192+Lcc_HDY!P192+Lcc_HKT!P192+Lcc_CEI!P192</f>
        <v>0</v>
      </c>
      <c r="Q192" s="234">
        <f t="shared" ref="Q192:Q193" si="298">O192+P192</f>
        <v>0</v>
      </c>
      <c r="R192" s="232">
        <f>+'Lcc_BKK+DMK'!R192+Lcc_CNX!R192+Lcc_HDY!R192+Lcc_HKT!R192+Lcc_CEI!R192</f>
        <v>0</v>
      </c>
      <c r="S192" s="233">
        <f>+'Lcc_BKK+DMK'!S192+Lcc_CNX!S192+Lcc_HDY!S192+Lcc_HKT!S192+Lcc_CEI!S192</f>
        <v>0</v>
      </c>
      <c r="T192" s="242">
        <f t="shared" ref="T192:T193" si="299">SUM(R192:S192)</f>
        <v>0</v>
      </c>
      <c r="U192" s="235">
        <f>+'Lcc_BKK+DMK'!U192+Lcc_CNX!U192+Lcc_HDY!U192+Lcc_HKT!U192+Lcc_CEI!U192</f>
        <v>0</v>
      </c>
      <c r="V192" s="234">
        <f t="shared" ref="V192:V193" si="300">T192+U192</f>
        <v>0</v>
      </c>
      <c r="W192" s="336">
        <f t="shared" ref="W192:W193" si="301">IF(Q192=0,0,((V192/Q192)-1)*100)</f>
        <v>0</v>
      </c>
    </row>
    <row r="193" spans="1:23" ht="13.5" thickBot="1" x14ac:dyDescent="0.25">
      <c r="L193" s="221" t="s">
        <v>18</v>
      </c>
      <c r="M193" s="232">
        <f>+'Lcc_BKK+DMK'!M193+Lcc_CNX!M193+Lcc_HDY!M193+Lcc_HKT!M193+Lcc_CEI!M193</f>
        <v>0</v>
      </c>
      <c r="N193" s="233">
        <f>+'Lcc_BKK+DMK'!N193+Lcc_CNX!N193+Lcc_HDY!N193+Lcc_HKT!N193+Lcc_CEI!N193</f>
        <v>0</v>
      </c>
      <c r="O193" s="242">
        <f t="shared" si="297"/>
        <v>0</v>
      </c>
      <c r="P193" s="235">
        <f>+'Lcc_BKK+DMK'!P193+Lcc_CNX!P193+Lcc_HDY!P193+Lcc_HKT!P193+Lcc_CEI!P193</f>
        <v>0</v>
      </c>
      <c r="Q193" s="234">
        <f t="shared" si="298"/>
        <v>0</v>
      </c>
      <c r="R193" s="232">
        <f>+'Lcc_BKK+DMK'!R193+Lcc_CNX!R193+Lcc_HDY!R193+Lcc_HKT!R193+Lcc_CEI!R193</f>
        <v>0</v>
      </c>
      <c r="S193" s="233">
        <f>+'Lcc_BKK+DMK'!S193+Lcc_CNX!S193+Lcc_HDY!S193+Lcc_HKT!S193+Lcc_CEI!S193</f>
        <v>0</v>
      </c>
      <c r="T193" s="242">
        <f t="shared" si="299"/>
        <v>0</v>
      </c>
      <c r="U193" s="235">
        <f>+'Lcc_BKK+DMK'!U193+Lcc_CNX!U193+Lcc_HDY!U193+Lcc_HKT!U193+Lcc_CEI!U193</f>
        <v>0</v>
      </c>
      <c r="V193" s="234">
        <f t="shared" si="300"/>
        <v>0</v>
      </c>
      <c r="W193" s="336">
        <f t="shared" si="301"/>
        <v>0</v>
      </c>
    </row>
    <row r="194" spans="1:23" ht="14.25" thickTop="1" thickBot="1" x14ac:dyDescent="0.25">
      <c r="L194" s="237" t="s">
        <v>19</v>
      </c>
      <c r="M194" s="238">
        <f t="shared" ref="M194:Q194" si="302">+M191+M192+M193</f>
        <v>0</v>
      </c>
      <c r="N194" s="239">
        <f t="shared" si="302"/>
        <v>0</v>
      </c>
      <c r="O194" s="240">
        <f t="shared" si="302"/>
        <v>0</v>
      </c>
      <c r="P194" s="238">
        <f t="shared" si="302"/>
        <v>0</v>
      </c>
      <c r="Q194" s="240">
        <f t="shared" si="302"/>
        <v>0</v>
      </c>
      <c r="R194" s="238">
        <f t="shared" ref="R194:V194" si="303">+R191+R192+R193</f>
        <v>0</v>
      </c>
      <c r="S194" s="239">
        <f t="shared" si="303"/>
        <v>0</v>
      </c>
      <c r="T194" s="240">
        <f t="shared" si="303"/>
        <v>0</v>
      </c>
      <c r="U194" s="238">
        <f t="shared" si="303"/>
        <v>0</v>
      </c>
      <c r="V194" s="240">
        <f t="shared" si="303"/>
        <v>0</v>
      </c>
      <c r="W194" s="335">
        <f t="shared" ref="W194:W195" si="304">IF(Q194=0,0,((V194/Q194)-1)*100)</f>
        <v>0</v>
      </c>
    </row>
    <row r="195" spans="1:23" ht="13.5" thickTop="1" x14ac:dyDescent="0.2">
      <c r="L195" s="216" t="s">
        <v>20</v>
      </c>
      <c r="M195" s="232">
        <f>+'Lcc_BKK+DMK'!M195+Lcc_CNX!M195+Lcc_HDY!M195+Lcc_HKT!M195+Lcc_CEI!M195</f>
        <v>0</v>
      </c>
      <c r="N195" s="233">
        <f>+'Lcc_BKK+DMK'!N195+Lcc_CNX!N195+Lcc_HDY!N195+Lcc_HKT!N195+Lcc_CEI!N195</f>
        <v>0</v>
      </c>
      <c r="O195" s="242">
        <f>SUM(M195:N195)</f>
        <v>0</v>
      </c>
      <c r="P195" s="235">
        <f>+'Lcc_BKK+DMK'!P195+Lcc_CNX!P195+Lcc_HDY!P195+Lcc_HKT!P195+Lcc_CEI!P195</f>
        <v>0</v>
      </c>
      <c r="Q195" s="234">
        <f t="shared" ref="Q195" si="305">O195+P195</f>
        <v>0</v>
      </c>
      <c r="R195" s="232">
        <f>+'Lcc_BKK+DMK'!R195+Lcc_CNX!R195+Lcc_HDY!R195+Lcc_HKT!R195+Lcc_CEI!R195</f>
        <v>0</v>
      </c>
      <c r="S195" s="233">
        <f>+'Lcc_BKK+DMK'!S195+Lcc_CNX!S195+Lcc_HDY!S195+Lcc_HKT!S195+Lcc_CEI!S195</f>
        <v>0</v>
      </c>
      <c r="T195" s="242">
        <f>SUM(R195:S195)</f>
        <v>0</v>
      </c>
      <c r="U195" s="235">
        <f>+'Lcc_BKK+DMK'!U195+Lcc_CNX!U195+Lcc_HDY!U195+Lcc_HKT!U195+Lcc_CEI!U195</f>
        <v>0</v>
      </c>
      <c r="V195" s="234">
        <f t="shared" ref="V195" si="306">T195+U195</f>
        <v>0</v>
      </c>
      <c r="W195" s="336">
        <f t="shared" si="304"/>
        <v>0</v>
      </c>
    </row>
    <row r="196" spans="1:23" ht="15.75" customHeight="1" x14ac:dyDescent="0.2">
      <c r="L196" s="216" t="s">
        <v>21</v>
      </c>
      <c r="M196" s="232">
        <f>+'Lcc_BKK+DMK'!M196+Lcc_CNX!M196+Lcc_HDY!M196+Lcc_HKT!M196+Lcc_CEI!M196</f>
        <v>0</v>
      </c>
      <c r="N196" s="233">
        <f>+'Lcc_BKK+DMK'!N196+Lcc_CNX!N196+Lcc_HDY!N196+Lcc_HKT!N196+Lcc_CEI!N196</f>
        <v>0</v>
      </c>
      <c r="O196" s="242">
        <f>SUM(M196:N196)</f>
        <v>0</v>
      </c>
      <c r="P196" s="235">
        <f>+'Lcc_BKK+DMK'!P196+Lcc_CNX!P196+Lcc_HDY!P196+Lcc_HKT!P196+Lcc_CEI!P196</f>
        <v>0</v>
      </c>
      <c r="Q196" s="234">
        <f>O196+P196</f>
        <v>0</v>
      </c>
      <c r="R196" s="232">
        <f>+'Lcc_BKK+DMK'!R196+Lcc_CNX!R196+Lcc_HDY!R196+Lcc_HKT!R196+Lcc_CEI!R196</f>
        <v>0</v>
      </c>
      <c r="S196" s="233">
        <f>+'Lcc_BKK+DMK'!S196+Lcc_CNX!S196+Lcc_HDY!S196+Lcc_HKT!S196+Lcc_CEI!S196</f>
        <v>0</v>
      </c>
      <c r="T196" s="242">
        <f>SUM(R196:S196)</f>
        <v>0</v>
      </c>
      <c r="U196" s="235">
        <f>+'Lcc_BKK+DMK'!U196+Lcc_CNX!U196+Lcc_HDY!U196+Lcc_HKT!U196+Lcc_CEI!U196</f>
        <v>0</v>
      </c>
      <c r="V196" s="234">
        <f>T196+U196</f>
        <v>0</v>
      </c>
      <c r="W196" s="336">
        <f>IF(Q196=0,0,((V196/Q196)-1)*100)</f>
        <v>0</v>
      </c>
    </row>
    <row r="197" spans="1:23" ht="13.5" thickBot="1" x14ac:dyDescent="0.25">
      <c r="L197" s="216" t="s">
        <v>22</v>
      </c>
      <c r="M197" s="232">
        <f>+'Lcc_BKK+DMK'!M197+Lcc_CNX!M197+Lcc_HDY!M197+Lcc_HKT!M197+Lcc_CEI!M197</f>
        <v>0</v>
      </c>
      <c r="N197" s="233">
        <f>+'Lcc_BKK+DMK'!N197+Lcc_CNX!N197+Lcc_HDY!N197+Lcc_HKT!N197+Lcc_CEI!N197</f>
        <v>0</v>
      </c>
      <c r="O197" s="242">
        <f t="shared" ref="O197:O199" si="307">SUM(M197:N197)</f>
        <v>0</v>
      </c>
      <c r="P197" s="235">
        <f>+'Lcc_BKK+DMK'!P197+Lcc_CNX!P197+Lcc_HDY!P197+Lcc_HKT!P197+Lcc_CEI!P197</f>
        <v>0</v>
      </c>
      <c r="Q197" s="234">
        <f t="shared" ref="Q197" si="308">O197+P197</f>
        <v>0</v>
      </c>
      <c r="R197" s="232">
        <f>+'Lcc_BKK+DMK'!R197+Lcc_CNX!R197+Lcc_HDY!R197+Lcc_HKT!R197+Lcc_CEI!R197</f>
        <v>0</v>
      </c>
      <c r="S197" s="233">
        <f>+'Lcc_BKK+DMK'!S197+Lcc_CNX!S197+Lcc_HDY!S197+Lcc_HKT!S197+Lcc_CEI!S197</f>
        <v>0</v>
      </c>
      <c r="T197" s="242">
        <f t="shared" ref="T197:T199" si="309">SUM(R197:S197)</f>
        <v>0</v>
      </c>
      <c r="U197" s="235">
        <f>+'Lcc_BKK+DMK'!U197+Lcc_CNX!U197+Lcc_HDY!U197+Lcc_HKT!U197+Lcc_CEI!U197</f>
        <v>0</v>
      </c>
      <c r="V197" s="234">
        <f t="shared" ref="V197" si="310">T197+U197</f>
        <v>0</v>
      </c>
      <c r="W197" s="336">
        <f>IF(Q197=0,0,((V197/Q197)-1)*100)</f>
        <v>0</v>
      </c>
    </row>
    <row r="198" spans="1:23" ht="14.25" thickTop="1" thickBot="1" x14ac:dyDescent="0.25">
      <c r="L198" s="237" t="s">
        <v>23</v>
      </c>
      <c r="M198" s="238">
        <f>+M195+M196+M197</f>
        <v>0</v>
      </c>
      <c r="N198" s="239">
        <f>+N195+N196+N197</f>
        <v>0</v>
      </c>
      <c r="O198" s="240">
        <f t="shared" si="307"/>
        <v>0</v>
      </c>
      <c r="P198" s="238">
        <f>+P195+P196+P197</f>
        <v>0</v>
      </c>
      <c r="Q198" s="240">
        <f>+Q195+Q196+Q197</f>
        <v>0</v>
      </c>
      <c r="R198" s="238">
        <f>+R195+R196+R197</f>
        <v>0</v>
      </c>
      <c r="S198" s="239">
        <f>+S195+S196+S197</f>
        <v>0</v>
      </c>
      <c r="T198" s="240">
        <f t="shared" si="309"/>
        <v>0</v>
      </c>
      <c r="U198" s="238">
        <f>+U195+U196+U197</f>
        <v>0</v>
      </c>
      <c r="V198" s="240">
        <f>+V195+V196+V197</f>
        <v>0</v>
      </c>
      <c r="W198" s="335">
        <f t="shared" ref="W198" si="311">IF(Q198=0,0,((V198/Q198)-1)*100)</f>
        <v>0</v>
      </c>
    </row>
    <row r="199" spans="1:23" ht="13.5" thickTop="1" x14ac:dyDescent="0.2">
      <c r="L199" s="216" t="s">
        <v>24</v>
      </c>
      <c r="M199" s="232">
        <f>+'Lcc_BKK+DMK'!M199+Lcc_CNX!M199+Lcc_HDY!M199+Lcc_HKT!M199+Lcc_CEI!M199</f>
        <v>0</v>
      </c>
      <c r="N199" s="233">
        <f>+'Lcc_BKK+DMK'!N199+Lcc_CNX!N199+Lcc_HDY!N199+Lcc_HKT!N199+Lcc_CEI!N199</f>
        <v>0</v>
      </c>
      <c r="O199" s="242">
        <f t="shared" si="307"/>
        <v>0</v>
      </c>
      <c r="P199" s="235">
        <f>+'Lcc_BKK+DMK'!P199+Lcc_CNX!P199+Lcc_HDY!P199+Lcc_HKT!P199+Lcc_CEI!P199</f>
        <v>0</v>
      </c>
      <c r="Q199" s="234">
        <f>O199+P199</f>
        <v>0</v>
      </c>
      <c r="R199" s="232">
        <f>+'Lcc_BKK+DMK'!R199+Lcc_CNX!R199+Lcc_HDY!R199+Lcc_HKT!R199+Lcc_CEI!R199</f>
        <v>0</v>
      </c>
      <c r="S199" s="233">
        <f>+'Lcc_BKK+DMK'!S199+Lcc_CNX!S199+Lcc_HDY!S199+Lcc_HKT!S199+Lcc_CEI!S199</f>
        <v>0</v>
      </c>
      <c r="T199" s="242">
        <f t="shared" si="309"/>
        <v>0</v>
      </c>
      <c r="U199" s="235">
        <f>+'Lcc_BKK+DMK'!U199+Lcc_CNX!U199+Lcc_HDY!U199+Lcc_HKT!U199+Lcc_CEI!U199</f>
        <v>0</v>
      </c>
      <c r="V199" s="234">
        <f>T199+U199</f>
        <v>0</v>
      </c>
      <c r="W199" s="336">
        <f>IF(Q199=0,0,((V199/Q199)-1)*100)</f>
        <v>0</v>
      </c>
    </row>
    <row r="200" spans="1:23" x14ac:dyDescent="0.2">
      <c r="L200" s="216" t="s">
        <v>25</v>
      </c>
      <c r="M200" s="232">
        <f>+'Lcc_BKK+DMK'!M200+Lcc_CNX!M200+Lcc_HDY!M200+Lcc_HKT!M200+Lcc_CEI!M200</f>
        <v>0</v>
      </c>
      <c r="N200" s="233">
        <f>+'Lcc_BKK+DMK'!N200+Lcc_CNX!N200+Lcc_HDY!N200+Lcc_HKT!N200+Lcc_CEI!N200</f>
        <v>0</v>
      </c>
      <c r="O200" s="242">
        <f>SUM(M200:N200)</f>
        <v>0</v>
      </c>
      <c r="P200" s="235">
        <f>+'Lcc_BKK+DMK'!P200+Lcc_CNX!P200+Lcc_HDY!P200+Lcc_HKT!P200+Lcc_CEI!P200</f>
        <v>0</v>
      </c>
      <c r="Q200" s="234">
        <f>O200+P200</f>
        <v>0</v>
      </c>
      <c r="R200" s="232">
        <f>+'Lcc_BKK+DMK'!R200+Lcc_CNX!R200+Lcc_HDY!R200+Lcc_HKT!R200+Lcc_CEI!R200</f>
        <v>0</v>
      </c>
      <c r="S200" s="233">
        <f>+'Lcc_BKK+DMK'!S200+Lcc_CNX!S200+Lcc_HDY!S200+Lcc_HKT!S200+Lcc_CEI!S200</f>
        <v>0</v>
      </c>
      <c r="T200" s="242">
        <f>SUM(R200:S200)</f>
        <v>0</v>
      </c>
      <c r="U200" s="235">
        <f>+'Lcc_BKK+DMK'!U200+Lcc_CNX!U200+Lcc_HDY!U200+Lcc_HKT!U200+Lcc_CEI!U200</f>
        <v>0</v>
      </c>
      <c r="V200" s="234">
        <f>T200+U200</f>
        <v>0</v>
      </c>
      <c r="W200" s="336">
        <f t="shared" ref="W200" si="312">IF(Q200=0,0,((V200/Q200)-1)*100)</f>
        <v>0</v>
      </c>
    </row>
    <row r="201" spans="1:23" ht="13.5" thickBot="1" x14ac:dyDescent="0.25">
      <c r="L201" s="216" t="s">
        <v>26</v>
      </c>
      <c r="M201" s="232">
        <f>+'Lcc_BKK+DMK'!M201+Lcc_CNX!M201+Lcc_HDY!M201+Lcc_HKT!M201+Lcc_CEI!M201</f>
        <v>0</v>
      </c>
      <c r="N201" s="233">
        <f>+'Lcc_BKK+DMK'!N201+Lcc_CNX!N201+Lcc_HDY!N201+Lcc_HKT!N201+Lcc_CEI!N201</f>
        <v>0</v>
      </c>
      <c r="O201" s="242">
        <f>SUM(M201:N201)</f>
        <v>0</v>
      </c>
      <c r="P201" s="235">
        <f>+'Lcc_BKK+DMK'!P201+Lcc_CNX!P201+Lcc_HDY!P201+Lcc_HKT!P201+Lcc_CEI!P201</f>
        <v>0</v>
      </c>
      <c r="Q201" s="234">
        <f>O201+P201</f>
        <v>0</v>
      </c>
      <c r="R201" s="232">
        <f>+'Lcc_BKK+DMK'!R201+Lcc_CNX!R201+Lcc_HDY!R201+Lcc_HKT!R201+Lcc_CEI!R201</f>
        <v>0</v>
      </c>
      <c r="S201" s="233">
        <f>+'Lcc_BKK+DMK'!S201+Lcc_CNX!S201+Lcc_HDY!S201+Lcc_HKT!S201+Lcc_CEI!S201</f>
        <v>0</v>
      </c>
      <c r="T201" s="242">
        <f>SUM(R201:S201)</f>
        <v>0</v>
      </c>
      <c r="U201" s="235">
        <f>+'Lcc_BKK+DMK'!U201+Lcc_CNX!U201+Lcc_HDY!U201+Lcc_HKT!U201+Lcc_CEI!U201</f>
        <v>0</v>
      </c>
      <c r="V201" s="234">
        <f>T201+U201</f>
        <v>0</v>
      </c>
      <c r="W201" s="336">
        <f>IF(Q201=0,0,((V201/Q201)-1)*100)</f>
        <v>0</v>
      </c>
    </row>
    <row r="202" spans="1:23" ht="14.25" thickTop="1" thickBot="1" x14ac:dyDescent="0.25">
      <c r="L202" s="244" t="s">
        <v>27</v>
      </c>
      <c r="M202" s="245">
        <f>+M199+M200+M201</f>
        <v>0</v>
      </c>
      <c r="N202" s="245">
        <f t="shared" ref="N202" si="313">+N199+N200+N201</f>
        <v>0</v>
      </c>
      <c r="O202" s="246">
        <f t="shared" ref="O202" si="314">+O199+O200+O201</f>
        <v>0</v>
      </c>
      <c r="P202" s="247">
        <f t="shared" ref="P202" si="315">+P199+P200+P201</f>
        <v>0</v>
      </c>
      <c r="Q202" s="246">
        <f t="shared" ref="Q202" si="316">+Q199+Q200+Q201</f>
        <v>0</v>
      </c>
      <c r="R202" s="245">
        <f t="shared" ref="R202" si="317">+R199+R200+R201</f>
        <v>0</v>
      </c>
      <c r="S202" s="245">
        <f t="shared" ref="S202" si="318">+S199+S200+S201</f>
        <v>0</v>
      </c>
      <c r="T202" s="246">
        <f t="shared" ref="T202" si="319">+T199+T200+T201</f>
        <v>0</v>
      </c>
      <c r="U202" s="247">
        <f t="shared" ref="U202" si="320">+U199+U200+U201</f>
        <v>0</v>
      </c>
      <c r="V202" s="246">
        <f t="shared" ref="V202" si="321">+V199+V200+V201</f>
        <v>0</v>
      </c>
      <c r="W202" s="337">
        <f>IF(Q202=0,0,((V202/Q202)-1)*100)</f>
        <v>0</v>
      </c>
    </row>
    <row r="203" spans="1:23" ht="13.5" thickTop="1" x14ac:dyDescent="0.2">
      <c r="A203" s="319"/>
      <c r="K203" s="319"/>
      <c r="L203" s="216" t="s">
        <v>29</v>
      </c>
      <c r="M203" s="232">
        <f>+'Lcc_BKK+DMK'!M203+Lcc_CNX!M203+Lcc_HDY!M203+Lcc_HKT!M203+Lcc_CEI!M203</f>
        <v>0</v>
      </c>
      <c r="N203" s="233">
        <f>+'Lcc_BKK+DMK'!N203+Lcc_CNX!N203+Lcc_HDY!N203+Lcc_HKT!N203+Lcc_CEI!N203</f>
        <v>0</v>
      </c>
      <c r="O203" s="242">
        <f t="shared" ref="O203" si="322">SUM(M203:N203)</f>
        <v>0</v>
      </c>
      <c r="P203" s="235">
        <f>+'Lcc_BKK+DMK'!P203+Lcc_CNX!P203+Lcc_HDY!P203+Lcc_HKT!P203+Lcc_CEI!P203</f>
        <v>0</v>
      </c>
      <c r="Q203" s="234">
        <f>O203+P203</f>
        <v>0</v>
      </c>
      <c r="R203" s="232">
        <f>+'Lcc_BKK+DMK'!R203+Lcc_CNX!R203+Lcc_HDY!R203+Lcc_HKT!R203+Lcc_CEI!R203</f>
        <v>0</v>
      </c>
      <c r="S203" s="233">
        <f>+'Lcc_BKK+DMK'!S203+Lcc_CNX!S203+Lcc_HDY!S203+Lcc_HKT!S203+Lcc_CEI!S203</f>
        <v>0</v>
      </c>
      <c r="T203" s="242">
        <f>SUM(R203:S203)</f>
        <v>0</v>
      </c>
      <c r="U203" s="235">
        <f>+'Lcc_BKK+DMK'!U203+Lcc_CNX!U203+Lcc_HDY!U203+Lcc_HKT!U203+Lcc_CEI!U203</f>
        <v>0</v>
      </c>
      <c r="V203" s="234">
        <f>T203+U203</f>
        <v>0</v>
      </c>
      <c r="W203" s="336">
        <f>IF(Q203=0,0,((V203/Q203)-1)*100)</f>
        <v>0</v>
      </c>
    </row>
    <row r="204" spans="1:23" x14ac:dyDescent="0.2">
      <c r="A204" s="319"/>
      <c r="K204" s="319"/>
      <c r="L204" s="216" t="s">
        <v>30</v>
      </c>
      <c r="M204" s="232">
        <f>+'Lcc_BKK+DMK'!M204+Lcc_CNX!M204+Lcc_HDY!M204+Lcc_HKT!M204+Lcc_CEI!M204</f>
        <v>0</v>
      </c>
      <c r="N204" s="233">
        <f>+'Lcc_BKK+DMK'!N204+Lcc_CNX!N204+Lcc_HDY!N204+Lcc_HKT!N204+Lcc_CEI!N204</f>
        <v>0</v>
      </c>
      <c r="O204" s="242">
        <f>SUM(M204:N204)</f>
        <v>0</v>
      </c>
      <c r="P204" s="235">
        <f>+'Lcc_BKK+DMK'!P204+Lcc_CNX!P204+Lcc_HDY!P204+Lcc_HKT!P204+Lcc_CEI!P204</f>
        <v>0</v>
      </c>
      <c r="Q204" s="234">
        <f>O204+P204</f>
        <v>0</v>
      </c>
      <c r="R204" s="232">
        <f>+'Lcc_BKK+DMK'!R204+Lcc_CNX!R204+Lcc_HDY!R204+Lcc_HKT!R204+Lcc_CEI!R204</f>
        <v>0</v>
      </c>
      <c r="S204" s="233">
        <f>+'Lcc_BKK+DMK'!S204+Lcc_CNX!S204+Lcc_HDY!S204+Lcc_HKT!S204+Lcc_CEI!S204</f>
        <v>0</v>
      </c>
      <c r="T204" s="242">
        <f>SUM(R204:S204)</f>
        <v>0</v>
      </c>
      <c r="U204" s="235">
        <f>+'Lcc_BKK+DMK'!U204+Lcc_CNX!U204+Lcc_HDY!U204+Lcc_HKT!U204+Lcc_CEI!U204</f>
        <v>0</v>
      </c>
      <c r="V204" s="234">
        <f>T204+U204</f>
        <v>0</v>
      </c>
      <c r="W204" s="336">
        <f t="shared" ref="W204" si="323">IF(Q204=0,0,((V204/Q204)-1)*100)</f>
        <v>0</v>
      </c>
    </row>
    <row r="205" spans="1:23" ht="13.5" thickBot="1" x14ac:dyDescent="0.25">
      <c r="A205" s="319"/>
      <c r="K205" s="319"/>
      <c r="L205" s="216" t="s">
        <v>31</v>
      </c>
      <c r="M205" s="232">
        <f>+'Lcc_BKK+DMK'!M205+Lcc_CNX!M205+Lcc_HDY!M205+Lcc_HKT!M205+Lcc_CEI!M205</f>
        <v>0</v>
      </c>
      <c r="N205" s="233">
        <f>+'Lcc_BKK+DMK'!N205+Lcc_CNX!N205+Lcc_HDY!N205+Lcc_HKT!N205+Lcc_CEI!N205</f>
        <v>0</v>
      </c>
      <c r="O205" s="242">
        <f>SUM(M205:N205)</f>
        <v>0</v>
      </c>
      <c r="P205" s="235">
        <f>+'Lcc_BKK+DMK'!P205+Lcc_CNX!P205+Lcc_HDY!P205+Lcc_HKT!P205+Lcc_CEI!P205</f>
        <v>0</v>
      </c>
      <c r="Q205" s="234">
        <f t="shared" ref="Q205" si="324">O205+P205</f>
        <v>0</v>
      </c>
      <c r="R205" s="232">
        <f>+'Lcc_BKK+DMK'!R205+Lcc_CNX!R205+Lcc_HDY!R205+Lcc_HKT!R205+Lcc_CEI!R205</f>
        <v>0</v>
      </c>
      <c r="S205" s="233">
        <f>+'Lcc_BKK+DMK'!S205+Lcc_CNX!S205+Lcc_HDY!S205+Lcc_HKT!S205+Lcc_CEI!S205</f>
        <v>0</v>
      </c>
      <c r="T205" s="242">
        <f>SUM(R205:S205)</f>
        <v>0</v>
      </c>
      <c r="U205" s="235">
        <f>+'Lcc_BKK+DMK'!U205+Lcc_CNX!U205+Lcc_HDY!U205+Lcc_HKT!U205+Lcc_CEI!U205</f>
        <v>0</v>
      </c>
      <c r="V205" s="234">
        <f t="shared" ref="V205" si="325">T205+U205</f>
        <v>0</v>
      </c>
      <c r="W205" s="336">
        <f>IF(Q205=0,0,((V205/Q205)-1)*100)</f>
        <v>0</v>
      </c>
    </row>
    <row r="206" spans="1:23" ht="14.25" thickTop="1" thickBot="1" x14ac:dyDescent="0.25">
      <c r="L206" s="244" t="s">
        <v>32</v>
      </c>
      <c r="M206" s="245">
        <f t="shared" ref="M206:V206" si="326">+M203+M204+M205</f>
        <v>0</v>
      </c>
      <c r="N206" s="245">
        <f t="shared" si="326"/>
        <v>0</v>
      </c>
      <c r="O206" s="246">
        <f t="shared" si="326"/>
        <v>0</v>
      </c>
      <c r="P206" s="247">
        <f t="shared" si="326"/>
        <v>0</v>
      </c>
      <c r="Q206" s="246">
        <f t="shared" si="326"/>
        <v>0</v>
      </c>
      <c r="R206" s="245">
        <f t="shared" si="326"/>
        <v>0</v>
      </c>
      <c r="S206" s="245">
        <f t="shared" si="326"/>
        <v>0</v>
      </c>
      <c r="T206" s="246">
        <f t="shared" si="326"/>
        <v>0</v>
      </c>
      <c r="U206" s="247">
        <f t="shared" si="326"/>
        <v>0</v>
      </c>
      <c r="V206" s="246">
        <f t="shared" si="326"/>
        <v>0</v>
      </c>
      <c r="W206" s="337">
        <f>IF(Q206=0,0,((V206/Q206)-1)*100)</f>
        <v>0</v>
      </c>
    </row>
    <row r="207" spans="1:23" ht="14.25" thickTop="1" thickBot="1" x14ac:dyDescent="0.25">
      <c r="L207" s="237" t="s">
        <v>33</v>
      </c>
      <c r="M207" s="238">
        <f t="shared" ref="M207:V207" si="327">+M198+M202+M206</f>
        <v>0</v>
      </c>
      <c r="N207" s="239">
        <f t="shared" si="327"/>
        <v>0</v>
      </c>
      <c r="O207" s="240">
        <f t="shared" si="327"/>
        <v>0</v>
      </c>
      <c r="P207" s="238">
        <f t="shared" si="327"/>
        <v>0</v>
      </c>
      <c r="Q207" s="240">
        <f t="shared" si="327"/>
        <v>0</v>
      </c>
      <c r="R207" s="238">
        <f t="shared" si="327"/>
        <v>0</v>
      </c>
      <c r="S207" s="239">
        <f t="shared" si="327"/>
        <v>0</v>
      </c>
      <c r="T207" s="240">
        <f t="shared" si="327"/>
        <v>0</v>
      </c>
      <c r="U207" s="238">
        <f t="shared" si="327"/>
        <v>0</v>
      </c>
      <c r="V207" s="240">
        <f t="shared" si="327"/>
        <v>0</v>
      </c>
      <c r="W207" s="335">
        <f t="shared" ref="W207" si="328">IF(Q207=0,0,((V207/Q207)-1)*100)</f>
        <v>0</v>
      </c>
    </row>
    <row r="208" spans="1:23" ht="14.25" thickTop="1" thickBot="1" x14ac:dyDescent="0.25">
      <c r="L208" s="237" t="s">
        <v>34</v>
      </c>
      <c r="M208" s="238">
        <f t="shared" ref="M208:V208" si="329">+M194+M198+M202+M206</f>
        <v>0</v>
      </c>
      <c r="N208" s="239">
        <f t="shared" si="329"/>
        <v>0</v>
      </c>
      <c r="O208" s="240">
        <f t="shared" si="329"/>
        <v>0</v>
      </c>
      <c r="P208" s="238">
        <f t="shared" si="329"/>
        <v>0</v>
      </c>
      <c r="Q208" s="240">
        <f t="shared" si="329"/>
        <v>0</v>
      </c>
      <c r="R208" s="238">
        <f t="shared" si="329"/>
        <v>0</v>
      </c>
      <c r="S208" s="239">
        <f t="shared" si="329"/>
        <v>0</v>
      </c>
      <c r="T208" s="240">
        <f t="shared" si="329"/>
        <v>0</v>
      </c>
      <c r="U208" s="238">
        <f t="shared" si="329"/>
        <v>0</v>
      </c>
      <c r="V208" s="240">
        <f t="shared" si="329"/>
        <v>0</v>
      </c>
      <c r="W208" s="335">
        <f>IF(Q208=0,0,((V208/Q208)-1)*100)</f>
        <v>0</v>
      </c>
    </row>
    <row r="209" spans="12:23" ht="13.5" customHeight="1" thickTop="1" thickBot="1" x14ac:dyDescent="0.25">
      <c r="L209" s="250" t="s">
        <v>35</v>
      </c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</row>
    <row r="210" spans="12:23" ht="13.5" thickTop="1" x14ac:dyDescent="0.2">
      <c r="L210" s="541" t="s">
        <v>60</v>
      </c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3"/>
    </row>
    <row r="211" spans="12:23" ht="13.5" thickBot="1" x14ac:dyDescent="0.25">
      <c r="L211" s="544" t="s">
        <v>61</v>
      </c>
      <c r="M211" s="545"/>
      <c r="N211" s="545"/>
      <c r="O211" s="545"/>
      <c r="P211" s="545"/>
      <c r="Q211" s="545"/>
      <c r="R211" s="545"/>
      <c r="S211" s="545"/>
      <c r="T211" s="545"/>
      <c r="U211" s="545"/>
      <c r="V211" s="545"/>
      <c r="W211" s="546"/>
    </row>
    <row r="212" spans="12:23" ht="14.25" thickTop="1" thickBot="1" x14ac:dyDescent="0.25">
      <c r="L212" s="209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1" t="s">
        <v>47</v>
      </c>
    </row>
    <row r="213" spans="12:23" ht="14.25" thickTop="1" thickBot="1" x14ac:dyDescent="0.25">
      <c r="L213" s="212"/>
      <c r="M213" s="556" t="s">
        <v>4</v>
      </c>
      <c r="N213" s="557"/>
      <c r="O213" s="557"/>
      <c r="P213" s="557"/>
      <c r="Q213" s="558"/>
      <c r="R213" s="557" t="s">
        <v>5</v>
      </c>
      <c r="S213" s="557"/>
      <c r="T213" s="557"/>
      <c r="U213" s="557"/>
      <c r="V213" s="558"/>
      <c r="W213" s="305" t="s">
        <v>6</v>
      </c>
    </row>
    <row r="214" spans="12:23" ht="13.5" thickTop="1" x14ac:dyDescent="0.2">
      <c r="L214" s="216" t="s">
        <v>7</v>
      </c>
      <c r="M214" s="217"/>
      <c r="N214" s="209"/>
      <c r="O214" s="218"/>
      <c r="P214" s="219"/>
      <c r="Q214" s="304"/>
      <c r="R214" s="217"/>
      <c r="S214" s="209"/>
      <c r="T214" s="218"/>
      <c r="U214" s="219"/>
      <c r="V214" s="304"/>
      <c r="W214" s="306" t="s">
        <v>8</v>
      </c>
    </row>
    <row r="215" spans="12:23" ht="13.5" thickBot="1" x14ac:dyDescent="0.25">
      <c r="L215" s="221"/>
      <c r="M215" s="222" t="s">
        <v>48</v>
      </c>
      <c r="N215" s="223" t="s">
        <v>49</v>
      </c>
      <c r="O215" s="224" t="s">
        <v>50</v>
      </c>
      <c r="P215" s="225" t="s">
        <v>15</v>
      </c>
      <c r="Q215" s="506" t="s">
        <v>11</v>
      </c>
      <c r="R215" s="222" t="s">
        <v>48</v>
      </c>
      <c r="S215" s="223" t="s">
        <v>49</v>
      </c>
      <c r="T215" s="224" t="s">
        <v>50</v>
      </c>
      <c r="U215" s="225" t="s">
        <v>15</v>
      </c>
      <c r="V215" s="506" t="s">
        <v>11</v>
      </c>
      <c r="W215" s="307"/>
    </row>
    <row r="216" spans="12:23" ht="4.5" customHeight="1" thickTop="1" x14ac:dyDescent="0.2">
      <c r="L216" s="216"/>
      <c r="M216" s="227"/>
      <c r="N216" s="228"/>
      <c r="O216" s="229"/>
      <c r="P216" s="230"/>
      <c r="Q216" s="262"/>
      <c r="R216" s="227"/>
      <c r="S216" s="228"/>
      <c r="T216" s="229"/>
      <c r="U216" s="230"/>
      <c r="V216" s="262"/>
      <c r="W216" s="231"/>
    </row>
    <row r="217" spans="12:23" ht="12.75" customHeight="1" x14ac:dyDescent="0.2">
      <c r="L217" s="216" t="s">
        <v>16</v>
      </c>
      <c r="M217" s="232">
        <f t="shared" ref="M217:N223" si="330">+M165+M191</f>
        <v>35</v>
      </c>
      <c r="N217" s="233">
        <f t="shared" si="330"/>
        <v>2</v>
      </c>
      <c r="O217" s="234">
        <f t="shared" ref="O217:O222" si="331">M217+N217</f>
        <v>37</v>
      </c>
      <c r="P217" s="235">
        <f t="shared" ref="P217:P223" si="332">+P165+P191</f>
        <v>0</v>
      </c>
      <c r="Q217" s="263">
        <f>O217+P217</f>
        <v>37</v>
      </c>
      <c r="R217" s="232">
        <f t="shared" ref="R217:S223" si="333">+R165+R191</f>
        <v>0</v>
      </c>
      <c r="S217" s="233">
        <f t="shared" si="333"/>
        <v>0</v>
      </c>
      <c r="T217" s="234">
        <f t="shared" ref="T217:T222" si="334">R217+S217</f>
        <v>0</v>
      </c>
      <c r="U217" s="235">
        <f t="shared" ref="U217:U223" si="335">+U165+U191</f>
        <v>0</v>
      </c>
      <c r="V217" s="263">
        <f>T217+U217</f>
        <v>0</v>
      </c>
      <c r="W217" s="236">
        <f>IF(Q217=0,0,((V217/Q217)-1)*100)</f>
        <v>-100</v>
      </c>
    </row>
    <row r="218" spans="12:23" ht="12.75" customHeight="1" x14ac:dyDescent="0.2">
      <c r="L218" s="216" t="s">
        <v>17</v>
      </c>
      <c r="M218" s="232">
        <f t="shared" si="330"/>
        <v>36</v>
      </c>
      <c r="N218" s="233">
        <f t="shared" si="330"/>
        <v>0</v>
      </c>
      <c r="O218" s="234">
        <f t="shared" si="331"/>
        <v>36</v>
      </c>
      <c r="P218" s="235">
        <f t="shared" si="332"/>
        <v>0</v>
      </c>
      <c r="Q218" s="263">
        <f>O218+P218</f>
        <v>36</v>
      </c>
      <c r="R218" s="232">
        <f t="shared" si="333"/>
        <v>0</v>
      </c>
      <c r="S218" s="233">
        <f t="shared" si="333"/>
        <v>0</v>
      </c>
      <c r="T218" s="234">
        <f t="shared" si="334"/>
        <v>0</v>
      </c>
      <c r="U218" s="235">
        <f t="shared" si="335"/>
        <v>0</v>
      </c>
      <c r="V218" s="263">
        <f>T218+U218</f>
        <v>0</v>
      </c>
      <c r="W218" s="236">
        <f>IF(Q218=0,0,((V218/Q218)-1)*100)</f>
        <v>-100</v>
      </c>
    </row>
    <row r="219" spans="12:23" ht="12.75" customHeight="1" thickBot="1" x14ac:dyDescent="0.25">
      <c r="L219" s="221" t="s">
        <v>18</v>
      </c>
      <c r="M219" s="232">
        <f t="shared" si="330"/>
        <v>35</v>
      </c>
      <c r="N219" s="233">
        <f t="shared" si="330"/>
        <v>0</v>
      </c>
      <c r="O219" s="234">
        <f t="shared" si="331"/>
        <v>35</v>
      </c>
      <c r="P219" s="235">
        <f t="shared" si="332"/>
        <v>0</v>
      </c>
      <c r="Q219" s="263">
        <f>O219+P219</f>
        <v>35</v>
      </c>
      <c r="R219" s="232">
        <f t="shared" si="333"/>
        <v>0</v>
      </c>
      <c r="S219" s="233">
        <f t="shared" si="333"/>
        <v>0</v>
      </c>
      <c r="T219" s="234">
        <f t="shared" si="334"/>
        <v>0</v>
      </c>
      <c r="U219" s="235">
        <f t="shared" si="335"/>
        <v>0</v>
      </c>
      <c r="V219" s="263">
        <f>T219+U219</f>
        <v>0</v>
      </c>
      <c r="W219" s="236">
        <f>IF(Q219=0,0,((V219/Q219)-1)*100)</f>
        <v>-100</v>
      </c>
    </row>
    <row r="220" spans="12:23" ht="12.75" customHeight="1" thickTop="1" thickBot="1" x14ac:dyDescent="0.25">
      <c r="L220" s="237" t="s">
        <v>19</v>
      </c>
      <c r="M220" s="238">
        <f t="shared" si="330"/>
        <v>106</v>
      </c>
      <c r="N220" s="239">
        <f t="shared" si="330"/>
        <v>2</v>
      </c>
      <c r="O220" s="240">
        <f t="shared" si="331"/>
        <v>108</v>
      </c>
      <c r="P220" s="238">
        <f t="shared" si="332"/>
        <v>0</v>
      </c>
      <c r="Q220" s="240">
        <f>O220+P220</f>
        <v>108</v>
      </c>
      <c r="R220" s="238">
        <f t="shared" si="333"/>
        <v>0</v>
      </c>
      <c r="S220" s="239">
        <f t="shared" si="333"/>
        <v>0</v>
      </c>
      <c r="T220" s="240">
        <f t="shared" si="334"/>
        <v>0</v>
      </c>
      <c r="U220" s="238">
        <f t="shared" si="335"/>
        <v>0</v>
      </c>
      <c r="V220" s="240">
        <f>T220+U220</f>
        <v>0</v>
      </c>
      <c r="W220" s="241">
        <f>IF(Q220=0,0,((V220/Q220)-1)*100)</f>
        <v>-100</v>
      </c>
    </row>
    <row r="221" spans="12:23" ht="12.75" customHeight="1" thickTop="1" x14ac:dyDescent="0.2">
      <c r="L221" s="216" t="s">
        <v>20</v>
      </c>
      <c r="M221" s="232">
        <f t="shared" si="330"/>
        <v>29</v>
      </c>
      <c r="N221" s="233">
        <f t="shared" si="330"/>
        <v>0</v>
      </c>
      <c r="O221" s="234">
        <f t="shared" si="331"/>
        <v>29</v>
      </c>
      <c r="P221" s="256">
        <f t="shared" si="332"/>
        <v>0</v>
      </c>
      <c r="Q221" s="332">
        <f t="shared" ref="Q221" si="336">O221+P221</f>
        <v>29</v>
      </c>
      <c r="R221" s="232">
        <f t="shared" si="333"/>
        <v>0</v>
      </c>
      <c r="S221" s="233">
        <f t="shared" si="333"/>
        <v>0</v>
      </c>
      <c r="T221" s="234">
        <f t="shared" si="334"/>
        <v>0</v>
      </c>
      <c r="U221" s="256">
        <f t="shared" si="335"/>
        <v>0</v>
      </c>
      <c r="V221" s="332">
        <f t="shared" ref="V221" si="337">T221+U221</f>
        <v>0</v>
      </c>
      <c r="W221" s="236">
        <f t="shared" ref="W221" si="338">IF(Q221=0,0,((V221/Q221)-1)*100)</f>
        <v>-100</v>
      </c>
    </row>
    <row r="222" spans="12:23" ht="12.75" customHeight="1" x14ac:dyDescent="0.2">
      <c r="L222" s="216" t="s">
        <v>21</v>
      </c>
      <c r="M222" s="232">
        <f t="shared" si="330"/>
        <v>18</v>
      </c>
      <c r="N222" s="233">
        <f t="shared" si="330"/>
        <v>0</v>
      </c>
      <c r="O222" s="242">
        <f t="shared" si="331"/>
        <v>18</v>
      </c>
      <c r="P222" s="256">
        <f t="shared" si="332"/>
        <v>0</v>
      </c>
      <c r="Q222" s="234">
        <f>O222+P222</f>
        <v>18</v>
      </c>
      <c r="R222" s="232">
        <f t="shared" si="333"/>
        <v>0</v>
      </c>
      <c r="S222" s="233">
        <f t="shared" si="333"/>
        <v>0</v>
      </c>
      <c r="T222" s="242">
        <f t="shared" si="334"/>
        <v>0</v>
      </c>
      <c r="U222" s="256">
        <f t="shared" si="335"/>
        <v>0</v>
      </c>
      <c r="V222" s="234">
        <f>T222+U222</f>
        <v>0</v>
      </c>
      <c r="W222" s="236">
        <f>IF(Q222=0,0,((V222/Q222)-1)*100)</f>
        <v>-100</v>
      </c>
    </row>
    <row r="223" spans="12:23" ht="12.75" customHeight="1" thickBot="1" x14ac:dyDescent="0.25">
      <c r="L223" s="216" t="s">
        <v>22</v>
      </c>
      <c r="M223" s="302">
        <f t="shared" si="330"/>
        <v>17</v>
      </c>
      <c r="N223" s="339">
        <f t="shared" si="330"/>
        <v>0</v>
      </c>
      <c r="O223" s="264">
        <f t="shared" ref="O223:O225" si="339">M223+N223</f>
        <v>17</v>
      </c>
      <c r="P223" s="243">
        <f t="shared" si="332"/>
        <v>0</v>
      </c>
      <c r="Q223" s="340">
        <f t="shared" ref="Q223" si="340">O223+P223</f>
        <v>17</v>
      </c>
      <c r="R223" s="302">
        <f t="shared" si="333"/>
        <v>0</v>
      </c>
      <c r="S223" s="339">
        <f t="shared" si="333"/>
        <v>0</v>
      </c>
      <c r="T223" s="264">
        <f t="shared" ref="T223:T225" si="341">R223+S223</f>
        <v>0</v>
      </c>
      <c r="U223" s="243">
        <f t="shared" si="335"/>
        <v>0</v>
      </c>
      <c r="V223" s="340">
        <f t="shared" ref="V223" si="342">T223+U223</f>
        <v>0</v>
      </c>
      <c r="W223" s="236">
        <f t="shared" ref="W223" si="343">IF(Q223=0,0,((V223/Q223)-1)*100)</f>
        <v>-100</v>
      </c>
    </row>
    <row r="224" spans="12:23" ht="14.25" thickTop="1" thickBot="1" x14ac:dyDescent="0.25">
      <c r="L224" s="237" t="s">
        <v>23</v>
      </c>
      <c r="M224" s="238">
        <f>+M221+M222+M223</f>
        <v>64</v>
      </c>
      <c r="N224" s="239">
        <f>+N221+N222+N223</f>
        <v>0</v>
      </c>
      <c r="O224" s="240">
        <f t="shared" si="339"/>
        <v>64</v>
      </c>
      <c r="P224" s="238">
        <f>+P221+P222+P223</f>
        <v>0</v>
      </c>
      <c r="Q224" s="240">
        <f>+Q221+Q222+Q223</f>
        <v>64</v>
      </c>
      <c r="R224" s="238">
        <f>+R221+R222+R223</f>
        <v>0</v>
      </c>
      <c r="S224" s="239">
        <f>+S221+S222+S223</f>
        <v>0</v>
      </c>
      <c r="T224" s="240">
        <f t="shared" si="341"/>
        <v>0</v>
      </c>
      <c r="U224" s="238">
        <f>+U221+U222+U223</f>
        <v>0</v>
      </c>
      <c r="V224" s="240">
        <f>+V221+V222+V223</f>
        <v>0</v>
      </c>
      <c r="W224" s="241">
        <f>IF(Q224=0,0,((V224/Q224)-1)*100)</f>
        <v>-100</v>
      </c>
    </row>
    <row r="225" spans="1:23" ht="12.75" customHeight="1" thickTop="1" x14ac:dyDescent="0.2">
      <c r="L225" s="216" t="s">
        <v>24</v>
      </c>
      <c r="M225" s="232">
        <f t="shared" ref="M225:N227" si="344">+M173+M199</f>
        <v>0</v>
      </c>
      <c r="N225" s="233">
        <f t="shared" si="344"/>
        <v>0</v>
      </c>
      <c r="O225" s="234">
        <f t="shared" si="339"/>
        <v>0</v>
      </c>
      <c r="P225" s="235">
        <f>+P173+P199</f>
        <v>0</v>
      </c>
      <c r="Q225" s="263">
        <f>O225+P225</f>
        <v>0</v>
      </c>
      <c r="R225" s="232">
        <f t="shared" ref="R225:S227" si="345">+R173+R199</f>
        <v>0</v>
      </c>
      <c r="S225" s="233">
        <f t="shared" si="345"/>
        <v>0</v>
      </c>
      <c r="T225" s="234">
        <f t="shared" si="341"/>
        <v>0</v>
      </c>
      <c r="U225" s="235">
        <f>+U173+U199</f>
        <v>0</v>
      </c>
      <c r="V225" s="263">
        <f>T225+U225</f>
        <v>0</v>
      </c>
      <c r="W225" s="236">
        <f>IF(Q225=0,0,((V225/Q225)-1)*100)</f>
        <v>0</v>
      </c>
    </row>
    <row r="226" spans="1:23" ht="12.75" customHeight="1" x14ac:dyDescent="0.2">
      <c r="L226" s="216" t="s">
        <v>25</v>
      </c>
      <c r="M226" s="232">
        <f t="shared" si="344"/>
        <v>0</v>
      </c>
      <c r="N226" s="233">
        <f t="shared" si="344"/>
        <v>0</v>
      </c>
      <c r="O226" s="234">
        <f>M226+N226</f>
        <v>0</v>
      </c>
      <c r="P226" s="235">
        <f>+P174+P200</f>
        <v>0</v>
      </c>
      <c r="Q226" s="263">
        <f>O226+P226</f>
        <v>0</v>
      </c>
      <c r="R226" s="232">
        <f t="shared" si="345"/>
        <v>0</v>
      </c>
      <c r="S226" s="233">
        <f t="shared" si="345"/>
        <v>0</v>
      </c>
      <c r="T226" s="234">
        <f>R226+S226</f>
        <v>0</v>
      </c>
      <c r="U226" s="235">
        <f>+U174+U200</f>
        <v>0</v>
      </c>
      <c r="V226" s="263">
        <f>T226+U226</f>
        <v>0</v>
      </c>
      <c r="W226" s="236">
        <f t="shared" ref="W226" si="346">IF(Q226=0,0,((V226/Q226)-1)*100)</f>
        <v>0</v>
      </c>
    </row>
    <row r="227" spans="1:23" ht="12.75" customHeight="1" thickBot="1" x14ac:dyDescent="0.25">
      <c r="L227" s="216" t="s">
        <v>26</v>
      </c>
      <c r="M227" s="232">
        <f t="shared" si="344"/>
        <v>0</v>
      </c>
      <c r="N227" s="233">
        <f t="shared" si="344"/>
        <v>0</v>
      </c>
      <c r="O227" s="242">
        <f>M227+N227</f>
        <v>0</v>
      </c>
      <c r="P227" s="243">
        <f>+P175+P201</f>
        <v>0</v>
      </c>
      <c r="Q227" s="263">
        <f>O227+P227</f>
        <v>0</v>
      </c>
      <c r="R227" s="232">
        <f t="shared" si="345"/>
        <v>0</v>
      </c>
      <c r="S227" s="233">
        <f t="shared" si="345"/>
        <v>0</v>
      </c>
      <c r="T227" s="242">
        <f>R227+S227</f>
        <v>0</v>
      </c>
      <c r="U227" s="243">
        <f>+U175+U201</f>
        <v>0</v>
      </c>
      <c r="V227" s="263">
        <f>T227+U227</f>
        <v>0</v>
      </c>
      <c r="W227" s="236">
        <f>IF(Q227=0,0,((V227/Q227)-1)*100)</f>
        <v>0</v>
      </c>
    </row>
    <row r="228" spans="1:23" ht="14.25" thickTop="1" thickBot="1" x14ac:dyDescent="0.25">
      <c r="L228" s="244" t="s">
        <v>27</v>
      </c>
      <c r="M228" s="245">
        <f>+M225+M226+M227</f>
        <v>0</v>
      </c>
      <c r="N228" s="245">
        <f t="shared" ref="N228" si="347">+N225+N226+N227</f>
        <v>0</v>
      </c>
      <c r="O228" s="246">
        <f t="shared" ref="O228" si="348">+O225+O226+O227</f>
        <v>0</v>
      </c>
      <c r="P228" s="247">
        <f t="shared" ref="P228" si="349">+P225+P226+P227</f>
        <v>0</v>
      </c>
      <c r="Q228" s="246">
        <f t="shared" ref="Q228" si="350">+Q225+Q226+Q227</f>
        <v>0</v>
      </c>
      <c r="R228" s="245">
        <f t="shared" ref="R228" si="351">+R225+R226+R227</f>
        <v>0</v>
      </c>
      <c r="S228" s="245">
        <f t="shared" ref="S228" si="352">+S225+S226+S227</f>
        <v>0</v>
      </c>
      <c r="T228" s="246">
        <f t="shared" ref="T228" si="353">+T225+T226+T227</f>
        <v>0</v>
      </c>
      <c r="U228" s="247">
        <f t="shared" ref="U228" si="354">+U225+U226+U227</f>
        <v>0</v>
      </c>
      <c r="V228" s="246">
        <f t="shared" ref="V228" si="355">+V225+V226+V227</f>
        <v>0</v>
      </c>
      <c r="W228" s="248">
        <f>IF(Q228=0,0,((V228/Q228)-1)*100)</f>
        <v>0</v>
      </c>
    </row>
    <row r="229" spans="1:23" ht="12.75" customHeight="1" thickTop="1" x14ac:dyDescent="0.2">
      <c r="A229" s="319"/>
      <c r="K229" s="319"/>
      <c r="L229" s="216" t="s">
        <v>29</v>
      </c>
      <c r="M229" s="232">
        <f t="shared" ref="M229:N231" si="356">+M177+M203</f>
        <v>0</v>
      </c>
      <c r="N229" s="233">
        <f t="shared" si="356"/>
        <v>0</v>
      </c>
      <c r="O229" s="242">
        <f t="shared" ref="O229" si="357">M229+N229</f>
        <v>0</v>
      </c>
      <c r="P229" s="249">
        <f>+P177+P203</f>
        <v>0</v>
      </c>
      <c r="Q229" s="263">
        <f>O229+P229</f>
        <v>0</v>
      </c>
      <c r="R229" s="232">
        <f t="shared" ref="R229:S231" si="358">+R177+R203</f>
        <v>0</v>
      </c>
      <c r="S229" s="233">
        <f t="shared" si="358"/>
        <v>27</v>
      </c>
      <c r="T229" s="242">
        <f>R229+S229</f>
        <v>27</v>
      </c>
      <c r="U229" s="249">
        <f>+U177+U203</f>
        <v>0</v>
      </c>
      <c r="V229" s="263">
        <f>T229+U229</f>
        <v>27</v>
      </c>
      <c r="W229" s="236">
        <f>IF(Q229=0,0,((V229/Q229)-1)*100)</f>
        <v>0</v>
      </c>
    </row>
    <row r="230" spans="1:23" ht="12.75" customHeight="1" x14ac:dyDescent="0.2">
      <c r="A230" s="319"/>
      <c r="K230" s="319"/>
      <c r="L230" s="216" t="s">
        <v>30</v>
      </c>
      <c r="M230" s="232">
        <f t="shared" si="356"/>
        <v>0</v>
      </c>
      <c r="N230" s="233">
        <f t="shared" si="356"/>
        <v>0</v>
      </c>
      <c r="O230" s="242">
        <f>M230+N230</f>
        <v>0</v>
      </c>
      <c r="P230" s="235">
        <f>+P178+P204</f>
        <v>0</v>
      </c>
      <c r="Q230" s="263">
        <f>O230+P230</f>
        <v>0</v>
      </c>
      <c r="R230" s="232">
        <f t="shared" si="358"/>
        <v>0</v>
      </c>
      <c r="S230" s="233">
        <f t="shared" si="358"/>
        <v>0</v>
      </c>
      <c r="T230" s="242">
        <f>R230+S230</f>
        <v>0</v>
      </c>
      <c r="U230" s="235">
        <f>+U178+U204</f>
        <v>0</v>
      </c>
      <c r="V230" s="263">
        <f>T230+U230</f>
        <v>0</v>
      </c>
      <c r="W230" s="236">
        <f t="shared" ref="W230" si="359">IF(Q230=0,0,((V230/Q230)-1)*100)</f>
        <v>0</v>
      </c>
    </row>
    <row r="231" spans="1:23" ht="12.75" customHeight="1" thickBot="1" x14ac:dyDescent="0.25">
      <c r="A231" s="319"/>
      <c r="K231" s="319"/>
      <c r="L231" s="216" t="s">
        <v>31</v>
      </c>
      <c r="M231" s="232">
        <f t="shared" si="356"/>
        <v>0</v>
      </c>
      <c r="N231" s="233">
        <f t="shared" si="356"/>
        <v>0</v>
      </c>
      <c r="O231" s="242">
        <f>M231+N231</f>
        <v>0</v>
      </c>
      <c r="P231" s="235">
        <f>+P179+P205</f>
        <v>0</v>
      </c>
      <c r="Q231" s="263">
        <f t="shared" ref="Q231" si="360">O231+P231</f>
        <v>0</v>
      </c>
      <c r="R231" s="232">
        <f t="shared" si="358"/>
        <v>0</v>
      </c>
      <c r="S231" s="233">
        <f t="shared" si="358"/>
        <v>0</v>
      </c>
      <c r="T231" s="242">
        <f>R231+S231</f>
        <v>0</v>
      </c>
      <c r="U231" s="235">
        <f>+U179+U205</f>
        <v>0</v>
      </c>
      <c r="V231" s="263">
        <f t="shared" ref="V231" si="361">T231+U231</f>
        <v>0</v>
      </c>
      <c r="W231" s="236">
        <f>IF(Q231=0,0,((V231/Q231)-1)*100)</f>
        <v>0</v>
      </c>
    </row>
    <row r="232" spans="1:23" ht="14.25" thickTop="1" thickBot="1" x14ac:dyDescent="0.25">
      <c r="L232" s="244" t="s">
        <v>32</v>
      </c>
      <c r="M232" s="245">
        <f t="shared" ref="M232:V232" si="362">+M229+M230+M231</f>
        <v>0</v>
      </c>
      <c r="N232" s="245">
        <f t="shared" si="362"/>
        <v>0</v>
      </c>
      <c r="O232" s="246">
        <f t="shared" si="362"/>
        <v>0</v>
      </c>
      <c r="P232" s="247">
        <f t="shared" si="362"/>
        <v>0</v>
      </c>
      <c r="Q232" s="246">
        <f t="shared" si="362"/>
        <v>0</v>
      </c>
      <c r="R232" s="245">
        <f t="shared" si="362"/>
        <v>0</v>
      </c>
      <c r="S232" s="245">
        <f t="shared" si="362"/>
        <v>27</v>
      </c>
      <c r="T232" s="246">
        <f t="shared" si="362"/>
        <v>27</v>
      </c>
      <c r="U232" s="247">
        <f t="shared" si="362"/>
        <v>0</v>
      </c>
      <c r="V232" s="246">
        <f t="shared" si="362"/>
        <v>27</v>
      </c>
      <c r="W232" s="248">
        <f>IF(Q232=0,0,((V232/Q232)-1)*100)</f>
        <v>0</v>
      </c>
    </row>
    <row r="233" spans="1:23" ht="14.25" thickTop="1" thickBot="1" x14ac:dyDescent="0.25">
      <c r="L233" s="237" t="s">
        <v>33</v>
      </c>
      <c r="M233" s="238">
        <f t="shared" ref="M233:V233" si="363">+M224+M228+M232</f>
        <v>64</v>
      </c>
      <c r="N233" s="239">
        <f t="shared" si="363"/>
        <v>0</v>
      </c>
      <c r="O233" s="240">
        <f t="shared" si="363"/>
        <v>64</v>
      </c>
      <c r="P233" s="238">
        <f t="shared" si="363"/>
        <v>0</v>
      </c>
      <c r="Q233" s="240">
        <f t="shared" si="363"/>
        <v>64</v>
      </c>
      <c r="R233" s="238">
        <f t="shared" si="363"/>
        <v>0</v>
      </c>
      <c r="S233" s="239">
        <f t="shared" si="363"/>
        <v>27</v>
      </c>
      <c r="T233" s="240">
        <f t="shared" si="363"/>
        <v>27</v>
      </c>
      <c r="U233" s="238">
        <f t="shared" si="363"/>
        <v>0</v>
      </c>
      <c r="V233" s="240">
        <f t="shared" si="363"/>
        <v>27</v>
      </c>
      <c r="W233" s="241">
        <f t="shared" ref="W233" si="364">IF(Q233=0,0,((V233/Q233)-1)*100)</f>
        <v>-57.8125</v>
      </c>
    </row>
    <row r="234" spans="1:23" ht="14.25" thickTop="1" thickBot="1" x14ac:dyDescent="0.25">
      <c r="L234" s="237" t="s">
        <v>34</v>
      </c>
      <c r="M234" s="238">
        <f t="shared" ref="M234:V234" si="365">+M220+M224+M228+M232</f>
        <v>170</v>
      </c>
      <c r="N234" s="239">
        <f t="shared" si="365"/>
        <v>2</v>
      </c>
      <c r="O234" s="240">
        <f t="shared" si="365"/>
        <v>172</v>
      </c>
      <c r="P234" s="238">
        <f t="shared" si="365"/>
        <v>0</v>
      </c>
      <c r="Q234" s="240">
        <f t="shared" si="365"/>
        <v>172</v>
      </c>
      <c r="R234" s="238">
        <f t="shared" si="365"/>
        <v>0</v>
      </c>
      <c r="S234" s="239">
        <f t="shared" si="365"/>
        <v>27</v>
      </c>
      <c r="T234" s="240">
        <f t="shared" si="365"/>
        <v>27</v>
      </c>
      <c r="U234" s="238">
        <f t="shared" si="365"/>
        <v>0</v>
      </c>
      <c r="V234" s="240">
        <f t="shared" si="365"/>
        <v>27</v>
      </c>
      <c r="W234" s="241">
        <f>IF(Q234=0,0,((V234/Q234)-1)*100)</f>
        <v>-84.302325581395337</v>
      </c>
    </row>
    <row r="235" spans="1:23" ht="13.5" thickTop="1" x14ac:dyDescent="0.2">
      <c r="L235" s="250" t="s">
        <v>35</v>
      </c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</row>
  </sheetData>
  <sheetProtection algorithmName="SHA-512" hashValue="wS2/NiIvYNvuP8y+DcdzqU5/f1C7WDwAKVXEVFFP5guk3x3CdbEJKZY8Er+CL7HPiWhUCpcjPAtzZDLBjdZuRQ==" saltValue="ScvVW6k8aw12fWrTMo+R1w==" spinCount="100000" sheet="1" objects="1" scenarios="1"/>
  <mergeCells count="48">
    <mergeCell ref="M213:Q213"/>
    <mergeCell ref="R213:V213"/>
    <mergeCell ref="M109:Q109"/>
    <mergeCell ref="R109:V109"/>
    <mergeCell ref="M135:Q135"/>
    <mergeCell ref="R135:V135"/>
    <mergeCell ref="L185:W185"/>
    <mergeCell ref="L210:W210"/>
    <mergeCell ref="L211:W211"/>
    <mergeCell ref="L132:W132"/>
    <mergeCell ref="L133:W133"/>
    <mergeCell ref="L158:W158"/>
    <mergeCell ref="L159:W159"/>
    <mergeCell ref="L184:W184"/>
    <mergeCell ref="M161:Q161"/>
    <mergeCell ref="R161:V161"/>
    <mergeCell ref="L81:W81"/>
    <mergeCell ref="L106:W106"/>
    <mergeCell ref="L107:W107"/>
    <mergeCell ref="M83:Q83"/>
    <mergeCell ref="R83:V83"/>
    <mergeCell ref="C57:E57"/>
    <mergeCell ref="F57:H57"/>
    <mergeCell ref="M57:Q57"/>
    <mergeCell ref="R57:V57"/>
    <mergeCell ref="L80:W80"/>
    <mergeCell ref="M31:Q31"/>
    <mergeCell ref="R31:V31"/>
    <mergeCell ref="B54:I54"/>
    <mergeCell ref="L54:W54"/>
    <mergeCell ref="B55:I55"/>
    <mergeCell ref="L55:W55"/>
    <mergeCell ref="M187:Q187"/>
    <mergeCell ref="R187:V187"/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</mergeCells>
  <conditionalFormatting sqref="A26:A30 K26:K30 K53:K56 A53:A56 K104:K108 A104:A108 K131:K134 A131:A134 K181:K186 A181:A186 A208:A212 K208:K212 A235:A1048576 K235:K1048576 A32:A41 K32:K41 A58:A67 K58:K67 K110:K119 A110:A119 K136:K145 A136:A145 A157:A171 K157:K171 A188:A197 K188:K197 A214:A223 K214:K223 K43:K45 A43:A45 K69:K71 A69:A71 K121:K123 A121:A123 K147:K149 A147:A149 A199:A201 K199:K201 A225:A227 K225:K227 K47:K49 A47:A49 K73:K75 A73:A75 K125:K127 A125:A127 K151:K153 A151:A153 A203:A205 K203:K205 A229:A231 K229:K231 K1:K23 A1:A23 A79:A101 K79:K101 K173:K179 A173:A179">
    <cfRule type="containsText" dxfId="63" priority="823" operator="containsText" text="NOT OK">
      <formula>NOT(ISERROR(SEARCH("NOT OK",A1)))</formula>
    </cfRule>
  </conditionalFormatting>
  <conditionalFormatting sqref="K135 A135">
    <cfRule type="containsText" dxfId="62" priority="661" operator="containsText" text="NOT OK">
      <formula>NOT(ISERROR(SEARCH("NOT OK",A135)))</formula>
    </cfRule>
  </conditionalFormatting>
  <conditionalFormatting sqref="A15:A16 K15:K16">
    <cfRule type="containsText" dxfId="61" priority="658" operator="containsText" text="NOT OK">
      <formula>NOT(ISERROR(SEARCH("NOT OK",A15)))</formula>
    </cfRule>
  </conditionalFormatting>
  <conditionalFormatting sqref="K41 A41">
    <cfRule type="containsText" dxfId="60" priority="657" operator="containsText" text="NOT OK">
      <formula>NOT(ISERROR(SEARCH("NOT OK",A41)))</formula>
    </cfRule>
  </conditionalFormatting>
  <conditionalFormatting sqref="K67 A67">
    <cfRule type="containsText" dxfId="59" priority="655" operator="containsText" text="NOT OK">
      <formula>NOT(ISERROR(SEARCH("NOT OK",A67)))</formula>
    </cfRule>
  </conditionalFormatting>
  <conditionalFormatting sqref="K119 A119">
    <cfRule type="containsText" dxfId="58" priority="652" operator="containsText" text="NOT OK">
      <formula>NOT(ISERROR(SEARCH("NOT OK",A119)))</formula>
    </cfRule>
  </conditionalFormatting>
  <conditionalFormatting sqref="A145 K145">
    <cfRule type="containsText" dxfId="57" priority="650" operator="containsText" text="NOT OK">
      <formula>NOT(ISERROR(SEARCH("NOT OK",A145)))</formula>
    </cfRule>
  </conditionalFormatting>
  <conditionalFormatting sqref="A197 K197">
    <cfRule type="containsText" dxfId="56" priority="647" operator="containsText" text="NOT OK">
      <formula>NOT(ISERROR(SEARCH("NOT OK",A197)))</formula>
    </cfRule>
  </conditionalFormatting>
  <conditionalFormatting sqref="A223 K223">
    <cfRule type="containsText" dxfId="55" priority="645" operator="containsText" text="NOT OK">
      <formula>NOT(ISERROR(SEARCH("NOT OK",A223)))</formula>
    </cfRule>
  </conditionalFormatting>
  <conditionalFormatting sqref="A223 K223">
    <cfRule type="containsText" dxfId="54" priority="643" operator="containsText" text="NOT OK">
      <formula>NOT(ISERROR(SEARCH("NOT OK",A223)))</formula>
    </cfRule>
  </conditionalFormatting>
  <conditionalFormatting sqref="A26 K26">
    <cfRule type="containsText" dxfId="53" priority="618" operator="containsText" text="NOT OK">
      <formula>NOT(ISERROR(SEARCH("NOT OK",A26)))</formula>
    </cfRule>
  </conditionalFormatting>
  <conditionalFormatting sqref="K104 A104">
    <cfRule type="containsText" dxfId="52" priority="613" operator="containsText" text="NOT OK">
      <formula>NOT(ISERROR(SEARCH("NOT OK",A104)))</formula>
    </cfRule>
  </conditionalFormatting>
  <conditionalFormatting sqref="A182 K182">
    <cfRule type="containsText" dxfId="51" priority="607" operator="containsText" text="NOT OK">
      <formula>NOT(ISERROR(SEARCH("NOT OK",A182)))</formula>
    </cfRule>
  </conditionalFormatting>
  <conditionalFormatting sqref="A208 K208">
    <cfRule type="containsText" dxfId="50" priority="535" operator="containsText" text="NOT OK">
      <formula>NOT(ISERROR(SEARCH("NOT OK",A208)))</formula>
    </cfRule>
  </conditionalFormatting>
  <conditionalFormatting sqref="K42 A42">
    <cfRule type="containsText" dxfId="49" priority="268" operator="containsText" text="NOT OK">
      <formula>NOT(ISERROR(SEARCH("NOT OK",A42)))</formula>
    </cfRule>
  </conditionalFormatting>
  <conditionalFormatting sqref="K224 A224">
    <cfRule type="containsText" dxfId="48" priority="260" operator="containsText" text="NOT OK">
      <formula>NOT(ISERROR(SEARCH("NOT OK",A224)))</formula>
    </cfRule>
  </conditionalFormatting>
  <conditionalFormatting sqref="A42 K42">
    <cfRule type="containsText" dxfId="47" priority="267" operator="containsText" text="NOT OK">
      <formula>NOT(ISERROR(SEARCH("NOT OK",A42)))</formula>
    </cfRule>
  </conditionalFormatting>
  <conditionalFormatting sqref="K25 A25">
    <cfRule type="containsText" dxfId="46" priority="258" operator="containsText" text="NOT OK">
      <formula>NOT(ISERROR(SEARCH("NOT OK",A25)))</formula>
    </cfRule>
  </conditionalFormatting>
  <conditionalFormatting sqref="K68 A68">
    <cfRule type="containsText" dxfId="45" priority="255" operator="containsText" text="NOT OK">
      <formula>NOT(ISERROR(SEARCH("NOT OK",A68)))</formula>
    </cfRule>
  </conditionalFormatting>
  <conditionalFormatting sqref="A68 K68">
    <cfRule type="containsText" dxfId="44" priority="254" operator="containsText" text="NOT OK">
      <formula>NOT(ISERROR(SEARCH("NOT OK",A68)))</formula>
    </cfRule>
  </conditionalFormatting>
  <conditionalFormatting sqref="K103 A103">
    <cfRule type="containsText" dxfId="43" priority="247" operator="containsText" text="NOT OK">
      <formula>NOT(ISERROR(SEARCH("NOT OK",A103)))</formula>
    </cfRule>
  </conditionalFormatting>
  <conditionalFormatting sqref="A120 K120">
    <cfRule type="containsText" dxfId="42" priority="246" operator="containsText" text="NOT OK">
      <formula>NOT(ISERROR(SEARCH("NOT OK",A120)))</formula>
    </cfRule>
  </conditionalFormatting>
  <conditionalFormatting sqref="A146 K146">
    <cfRule type="containsText" dxfId="41" priority="241" operator="containsText" text="NOT OK">
      <formula>NOT(ISERROR(SEARCH("NOT OK",A146)))</formula>
    </cfRule>
  </conditionalFormatting>
  <conditionalFormatting sqref="K181 A181">
    <cfRule type="containsText" dxfId="40" priority="233" operator="containsText" text="NOT OK">
      <formula>NOT(ISERROR(SEARCH("NOT OK",A181)))</formula>
    </cfRule>
  </conditionalFormatting>
  <conditionalFormatting sqref="K172 A172">
    <cfRule type="containsText" dxfId="39" priority="235" operator="containsText" text="NOT OK">
      <formula>NOT(ISERROR(SEARCH("NOT OK",A172)))</formula>
    </cfRule>
  </conditionalFormatting>
  <conditionalFormatting sqref="K198 A198">
    <cfRule type="containsText" dxfId="38" priority="232" operator="containsText" text="NOT OK">
      <formula>NOT(ISERROR(SEARCH("NOT OK",A198)))</formula>
    </cfRule>
  </conditionalFormatting>
  <conditionalFormatting sqref="A180 K180">
    <cfRule type="containsText" dxfId="37" priority="170" operator="containsText" text="NOT OK">
      <formula>NOT(ISERROR(SEARCH("NOT OK",A180)))</formula>
    </cfRule>
  </conditionalFormatting>
  <conditionalFormatting sqref="K102 A102">
    <cfRule type="containsText" dxfId="36" priority="172" operator="containsText" text="NOT OK">
      <formula>NOT(ISERROR(SEARCH("NOT OK",A102)))</formula>
    </cfRule>
  </conditionalFormatting>
  <conditionalFormatting sqref="K207 A207">
    <cfRule type="containsText" dxfId="35" priority="166" operator="containsText" text="NOT OK">
      <formula>NOT(ISERROR(SEARCH("NOT OK",A207)))</formula>
    </cfRule>
  </conditionalFormatting>
  <conditionalFormatting sqref="A24 K24">
    <cfRule type="containsText" dxfId="34" priority="173" operator="containsText" text="NOT OK">
      <formula>NOT(ISERROR(SEARCH("NOT OK",A24)))</formula>
    </cfRule>
  </conditionalFormatting>
  <conditionalFormatting sqref="K207 A207">
    <cfRule type="containsText" dxfId="33" priority="164" operator="containsText" text="NOT OK">
      <formula>NOT(ISERROR(SEARCH("NOT OK",A207)))</formula>
    </cfRule>
  </conditionalFormatting>
  <conditionalFormatting sqref="A206 K206">
    <cfRule type="containsText" dxfId="32" priority="163" operator="containsText" text="NOT OK">
      <formula>NOT(ISERROR(SEARCH("NOT OK",A206)))</formula>
    </cfRule>
  </conditionalFormatting>
  <conditionalFormatting sqref="A52 K52">
    <cfRule type="containsText" dxfId="31" priority="148" operator="containsText" text="NOT OK">
      <formula>NOT(ISERROR(SEARCH("NOT OK",A52)))</formula>
    </cfRule>
  </conditionalFormatting>
  <conditionalFormatting sqref="A52 K52">
    <cfRule type="containsText" dxfId="30" priority="147" operator="containsText" text="NOT OK">
      <formula>NOT(ISERROR(SEARCH("NOT OK",A52)))</formula>
    </cfRule>
  </conditionalFormatting>
  <conditionalFormatting sqref="A50 K50">
    <cfRule type="containsText" dxfId="29" priority="145" operator="containsText" text="NOT OK">
      <formula>NOT(ISERROR(SEARCH("NOT OK",A50)))</formula>
    </cfRule>
  </conditionalFormatting>
  <conditionalFormatting sqref="A78 K78">
    <cfRule type="containsText" dxfId="28" priority="144" operator="containsText" text="NOT OK">
      <formula>NOT(ISERROR(SEARCH("NOT OK",A78)))</formula>
    </cfRule>
  </conditionalFormatting>
  <conditionalFormatting sqref="A78 K78">
    <cfRule type="containsText" dxfId="27" priority="143" operator="containsText" text="NOT OK">
      <formula>NOT(ISERROR(SEARCH("NOT OK",A78)))</formula>
    </cfRule>
  </conditionalFormatting>
  <conditionalFormatting sqref="A76 K76">
    <cfRule type="containsText" dxfId="26" priority="141" operator="containsText" text="NOT OK">
      <formula>NOT(ISERROR(SEARCH("NOT OK",A76)))</formula>
    </cfRule>
  </conditionalFormatting>
  <conditionalFormatting sqref="K130 A130">
    <cfRule type="containsText" dxfId="25" priority="140" operator="containsText" text="NOT OK">
      <formula>NOT(ISERROR(SEARCH("NOT OK",A130)))</formula>
    </cfRule>
  </conditionalFormatting>
  <conditionalFormatting sqref="K130 A130">
    <cfRule type="containsText" dxfId="24" priority="139" operator="containsText" text="NOT OK">
      <formula>NOT(ISERROR(SEARCH("NOT OK",A130)))</formula>
    </cfRule>
  </conditionalFormatting>
  <conditionalFormatting sqref="K129 A129">
    <cfRule type="containsText" dxfId="23" priority="138" operator="containsText" text="NOT OK">
      <formula>NOT(ISERROR(SEARCH("NOT OK",A129)))</formula>
    </cfRule>
  </conditionalFormatting>
  <conditionalFormatting sqref="K128 A128">
    <cfRule type="containsText" dxfId="22" priority="137" operator="containsText" text="NOT OK">
      <formula>NOT(ISERROR(SEARCH("NOT OK",A128)))</formula>
    </cfRule>
  </conditionalFormatting>
  <conditionalFormatting sqref="K156 A156">
    <cfRule type="containsText" dxfId="21" priority="136" operator="containsText" text="NOT OK">
      <formula>NOT(ISERROR(SEARCH("NOT OK",A156)))</formula>
    </cfRule>
  </conditionalFormatting>
  <conditionalFormatting sqref="K156 A156">
    <cfRule type="containsText" dxfId="20" priority="135" operator="containsText" text="NOT OK">
      <formula>NOT(ISERROR(SEARCH("NOT OK",A156)))</formula>
    </cfRule>
  </conditionalFormatting>
  <conditionalFormatting sqref="K155 A155">
    <cfRule type="containsText" dxfId="19" priority="134" operator="containsText" text="NOT OK">
      <formula>NOT(ISERROR(SEARCH("NOT OK",A155)))</formula>
    </cfRule>
  </conditionalFormatting>
  <conditionalFormatting sqref="K154 A154">
    <cfRule type="containsText" dxfId="18" priority="133" operator="containsText" text="NOT OK">
      <formula>NOT(ISERROR(SEARCH("NOT OK",A154)))</formula>
    </cfRule>
  </conditionalFormatting>
  <conditionalFormatting sqref="A234 K234">
    <cfRule type="containsText" dxfId="17" priority="132" operator="containsText" text="NOT OK">
      <formula>NOT(ISERROR(SEARCH("NOT OK",A234)))</formula>
    </cfRule>
  </conditionalFormatting>
  <conditionalFormatting sqref="A234 K234">
    <cfRule type="containsText" dxfId="16" priority="131" operator="containsText" text="NOT OK">
      <formula>NOT(ISERROR(SEARCH("NOT OK",A234)))</formula>
    </cfRule>
  </conditionalFormatting>
  <conditionalFormatting sqref="K233 A233">
    <cfRule type="containsText" dxfId="15" priority="130" operator="containsText" text="NOT OK">
      <formula>NOT(ISERROR(SEARCH("NOT OK",A233)))</formula>
    </cfRule>
  </conditionalFormatting>
  <conditionalFormatting sqref="K233 A233">
    <cfRule type="containsText" dxfId="14" priority="129" operator="containsText" text="NOT OK">
      <formula>NOT(ISERROR(SEARCH("NOT OK",A233)))</formula>
    </cfRule>
  </conditionalFormatting>
  <conditionalFormatting sqref="A232 K232">
    <cfRule type="containsText" dxfId="13" priority="128" operator="containsText" text="NOT OK">
      <formula>NOT(ISERROR(SEARCH("NOT OK",A232)))</formula>
    </cfRule>
  </conditionalFormatting>
  <conditionalFormatting sqref="K51 A51">
    <cfRule type="containsText" dxfId="12" priority="127" operator="containsText" text="NOT OK">
      <formula>NOT(ISERROR(SEARCH("NOT OK",A51)))</formula>
    </cfRule>
  </conditionalFormatting>
  <conditionalFormatting sqref="K77 A77">
    <cfRule type="containsText" dxfId="11" priority="126" operator="containsText" text="NOT OK">
      <formula>NOT(ISERROR(SEARCH("NOT OK",A77)))</formula>
    </cfRule>
  </conditionalFormatting>
  <conditionalFormatting sqref="A31 K31">
    <cfRule type="containsText" dxfId="10" priority="125" operator="containsText" text="NOT OK">
      <formula>NOT(ISERROR(SEARCH("NOT OK",A31)))</formula>
    </cfRule>
  </conditionalFormatting>
  <conditionalFormatting sqref="A57 K57">
    <cfRule type="containsText" dxfId="9" priority="124" operator="containsText" text="NOT OK">
      <formula>NOT(ISERROR(SEARCH("NOT OK",A57)))</formula>
    </cfRule>
  </conditionalFormatting>
  <conditionalFormatting sqref="K109 A109">
    <cfRule type="containsText" dxfId="8" priority="123" operator="containsText" text="NOT OK">
      <formula>NOT(ISERROR(SEARCH("NOT OK",A109)))</formula>
    </cfRule>
  </conditionalFormatting>
  <conditionalFormatting sqref="K187 A187">
    <cfRule type="containsText" dxfId="7" priority="122" operator="containsText" text="NOT OK">
      <formula>NOT(ISERROR(SEARCH("NOT OK",A187)))</formula>
    </cfRule>
  </conditionalFormatting>
  <conditionalFormatting sqref="K213 A213">
    <cfRule type="containsText" dxfId="6" priority="121" operator="containsText" text="NOT OK">
      <formula>NOT(ISERROR(SEARCH("NOT OK",A213)))</formula>
    </cfRule>
  </conditionalFormatting>
  <conditionalFormatting sqref="K46:K48 A46:A48">
    <cfRule type="containsText" dxfId="5" priority="57" operator="containsText" text="NOT OK">
      <formula>NOT(ISERROR(SEARCH("NOT OK",A46)))</formula>
    </cfRule>
  </conditionalFormatting>
  <conditionalFormatting sqref="K72:K74 A72:A74">
    <cfRule type="containsText" dxfId="4" priority="54" operator="containsText" text="NOT OK">
      <formula>NOT(ISERROR(SEARCH("NOT OK",A72)))</formula>
    </cfRule>
  </conditionalFormatting>
  <conditionalFormatting sqref="A124:A126 K124:K126">
    <cfRule type="containsText" dxfId="3" priority="51" operator="containsText" text="NOT OK">
      <formula>NOT(ISERROR(SEARCH("NOT OK",A124)))</formula>
    </cfRule>
  </conditionalFormatting>
  <conditionalFormatting sqref="A150:A152 K150:K152">
    <cfRule type="containsText" dxfId="2" priority="48" operator="containsText" text="NOT OK">
      <formula>NOT(ISERROR(SEARCH("NOT OK",A150)))</formula>
    </cfRule>
  </conditionalFormatting>
  <conditionalFormatting sqref="K202:K204 A202:A204">
    <cfRule type="containsText" dxfId="1" priority="45" operator="containsText" text="NOT OK">
      <formula>NOT(ISERROR(SEARCH("NOT OK",A202)))</formula>
    </cfRule>
  </conditionalFormatting>
  <conditionalFormatting sqref="K228:K230 A228:A230">
    <cfRule type="containsText" dxfId="0" priority="42" operator="containsText" text="NOT OK">
      <formula>NOT(ISERROR(SEARCH("NOT OK",A228)))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9" min="11" max="22" man="1"/>
    <brk id="157" min="11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39A04759BFC4AB0E33044BCE68E1F" ma:contentTypeVersion="8" ma:contentTypeDescription="Create a new document." ma:contentTypeScope="" ma:versionID="13b546cd9ddecb9c133c65fadd02c9b8">
  <xsd:schema xmlns:xsd="http://www.w3.org/2001/XMLSchema" xmlns:xs="http://www.w3.org/2001/XMLSchema" xmlns:p="http://schemas.microsoft.com/office/2006/metadata/properties" xmlns:ns2="e568cc74-eff3-4f15-b6b7-10cf1d3c7151" targetNamespace="http://schemas.microsoft.com/office/2006/metadata/properties" ma:root="true" ma:fieldsID="423d094df7bc17f8b9626a571411bf00" ns2:_="">
    <xsd:import namespace="e568cc74-eff3-4f15-b6b7-10cf1d3c7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8cc74-eff3-4f15-b6b7-10cf1d3c7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BB92D-CCBE-451C-9D16-1B0B4B8458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41EBF8-925F-4253-B374-5A21351AF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8cc74-eff3-4f15-b6b7-10cf1d3c71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BB30D-3E80-4896-BD5F-01C1381AC8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Manager/>
  <Company>AOT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นางสาว ณัฐกฤตา ติตถะสิริ</cp:lastModifiedBy>
  <cp:revision/>
  <cp:lastPrinted>2021-10-20T06:50:42Z</cp:lastPrinted>
  <dcterms:created xsi:type="dcterms:W3CDTF">2013-10-03T09:45:59Z</dcterms:created>
  <dcterms:modified xsi:type="dcterms:W3CDTF">2021-10-20T07:34:36Z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0x0101009E739A04759BFC4AB0E33044BCE68E1F</vt:lpwstr>
  </property>
</Properties>
</file>